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2"/>
  </bookViews>
  <sheets>
    <sheet name="callput" sheetId="1" state="hidden" r:id="rId1"/>
    <sheet name="Bond Yield" sheetId="2" r:id="rId2"/>
    <sheet name="Leverage" sheetId="3" r:id="rId3"/>
    <sheet name="Option" sheetId="4" r:id="rId4"/>
  </sheets>
  <definedNames/>
  <calcPr fullCalcOnLoad="1"/>
</workbook>
</file>

<file path=xl/sharedStrings.xml><?xml version="1.0" encoding="utf-8"?>
<sst xmlns="http://schemas.openxmlformats.org/spreadsheetml/2006/main" count="86" uniqueCount="42">
  <si>
    <t>call/put</t>
  </si>
  <si>
    <t>szórás</t>
  </si>
  <si>
    <t>effektív hozam</t>
  </si>
  <si>
    <t>kötési árfolyam (K)</t>
  </si>
  <si>
    <t>call</t>
  </si>
  <si>
    <t>put</t>
  </si>
  <si>
    <t>S0</t>
  </si>
  <si>
    <t>lejárat (T)</t>
  </si>
  <si>
    <t>forward</t>
  </si>
  <si>
    <t>T</t>
  </si>
  <si>
    <t>K</t>
  </si>
  <si>
    <t>N01</t>
  </si>
  <si>
    <t>PDF</t>
  </si>
  <si>
    <t>prob</t>
  </si>
  <si>
    <t>rf</t>
  </si>
  <si>
    <t>A0</t>
  </si>
  <si>
    <t>BT</t>
  </si>
  <si>
    <t>recfactor</t>
  </si>
  <si>
    <t>AT</t>
  </si>
  <si>
    <t>bond</t>
  </si>
  <si>
    <t>loghozam</t>
  </si>
  <si>
    <t>C0</t>
  </si>
  <si>
    <t>sig</t>
  </si>
  <si>
    <t>profitmarg</t>
  </si>
  <si>
    <t>B0</t>
  </si>
  <si>
    <t>equity</t>
  </si>
  <si>
    <t>E0</t>
  </si>
  <si>
    <t>B loghozam</t>
  </si>
  <si>
    <t>E profitmarg</t>
  </si>
  <si>
    <t>debtor</t>
  </si>
  <si>
    <t>PE firm</t>
  </si>
  <si>
    <t>enterpreneur</t>
  </si>
  <si>
    <t>profitmargins</t>
  </si>
  <si>
    <t>c0</t>
  </si>
  <si>
    <t>PEfirm</t>
  </si>
  <si>
    <t>enterpr</t>
  </si>
  <si>
    <t>equity share</t>
  </si>
  <si>
    <t>value</t>
  </si>
  <si>
    <t>option share</t>
  </si>
  <si>
    <t>option</t>
  </si>
  <si>
    <t>notional</t>
  </si>
  <si>
    <t>Pefirm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</si>
</sst>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000"/>
    <numFmt numFmtId="173" formatCode="0.000"/>
    <numFmt numFmtId="174" formatCode="0.0"/>
    <numFmt numFmtId="175" formatCode="0.0%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0000"/>
    <numFmt numFmtId="181" formatCode="[$-40E]yyyy\.\ mmmm\ d\."/>
    <numFmt numFmtId="182" formatCode="0.0000E+00"/>
    <numFmt numFmtId="183" formatCode="0.000000"/>
    <numFmt numFmtId="184" formatCode="0.000E+00"/>
    <numFmt numFmtId="185" formatCode="0.000%"/>
    <numFmt numFmtId="186" formatCode="0.00000000"/>
    <numFmt numFmtId="187" formatCode="0.0000000"/>
    <numFmt numFmtId="188" formatCode="#,##0.0"/>
    <numFmt numFmtId="189" formatCode="_(* #,##0.00_);_(* \(#,##0.00\);_(* &quot;-&quot;??_);_(@_)"/>
    <numFmt numFmtId="190" formatCode="_(* #,##0_);_(* \(#,##0\);_(* &quot;-&quot;_);_(@_)"/>
  </numFmts>
  <fonts count="48">
    <font>
      <sz val="10"/>
      <name val="Arial CE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63"/>
      <name val="Calibri"/>
      <family val="0"/>
    </font>
    <font>
      <b/>
      <sz val="14"/>
      <color indexed="8"/>
      <name val="Calibri"/>
      <family val="0"/>
    </font>
    <font>
      <sz val="18"/>
      <color indexed="63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1" fillId="26" borderId="1" xfId="39" applyAlignment="1">
      <alignment horizontal="center"/>
    </xf>
    <xf numFmtId="10" fontId="31" fillId="26" borderId="11" xfId="39" applyNumberFormat="1" applyBorder="1" applyAlignment="1">
      <alignment horizontal="center"/>
    </xf>
    <xf numFmtId="0" fontId="0" fillId="0" borderId="10" xfId="0" applyBorder="1" applyAlignment="1">
      <alignment/>
    </xf>
    <xf numFmtId="172" fontId="40" fillId="29" borderId="0" xfId="52" applyNumberFormat="1" applyAlignment="1">
      <alignment horizontal="center"/>
    </xf>
    <xf numFmtId="0" fontId="0" fillId="0" borderId="0" xfId="0" applyAlignment="1">
      <alignment horizontal="right"/>
    </xf>
    <xf numFmtId="10" fontId="31" fillId="26" borderId="1" xfId="62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83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9" fontId="0" fillId="0" borderId="0" xfId="62" applyFont="1" applyAlignment="1">
      <alignment/>
    </xf>
    <xf numFmtId="0" fontId="0" fillId="36" borderId="0" xfId="0" applyFill="1" applyAlignment="1">
      <alignment/>
    </xf>
    <xf numFmtId="9" fontId="0" fillId="36" borderId="0" xfId="0" applyNumberFormat="1" applyFill="1" applyAlignment="1">
      <alignment/>
    </xf>
    <xf numFmtId="43" fontId="0" fillId="16" borderId="0" xfId="46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7525"/>
          <c:w val="0.83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callput!$C$5</c:f>
              <c:strCache>
                <c:ptCount val="1"/>
                <c:pt idx="0">
                  <c:v>call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callput!$B$6:$B$116</c:f>
              <c:numCache/>
            </c:numRef>
          </c:xVal>
          <c:yVal>
            <c:numRef>
              <c:f>callput!$C$6:$C$116</c:f>
              <c:numCache/>
            </c:numRef>
          </c:yVal>
          <c:smooth val="0"/>
        </c:ser>
        <c:ser>
          <c:idx val="1"/>
          <c:order val="1"/>
          <c:tx>
            <c:strRef>
              <c:f>callput!$D$5</c:f>
              <c:strCache>
                <c:ptCount val="1"/>
                <c:pt idx="0">
                  <c:v>put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callput!$B$6:$B$116</c:f>
              <c:numCache/>
            </c:numRef>
          </c:xVal>
          <c:yVal>
            <c:numRef>
              <c:f>callput!$D$6:$D$116</c:f>
              <c:numCache/>
            </c:numRef>
          </c:yVal>
          <c:smooth val="0"/>
        </c:ser>
        <c:ser>
          <c:idx val="2"/>
          <c:order val="2"/>
          <c:tx>
            <c:strRef>
              <c:f>callput!$E$5</c:f>
              <c:strCache>
                <c:ptCount val="1"/>
                <c:pt idx="0">
                  <c:v>forward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callput!$B$6:$B$116</c:f>
              <c:numCache/>
            </c:numRef>
          </c:xVal>
          <c:yVal>
            <c:numRef>
              <c:f>callput!$E$6:$E$116</c:f>
              <c:numCache/>
            </c:numRef>
          </c:yVal>
          <c:smooth val="0"/>
        </c:ser>
        <c:axId val="18650930"/>
        <c:axId val="56470051"/>
      </c:scatterChart>
      <c:valAx>
        <c:axId val="186509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70051"/>
        <c:crosses val="autoZero"/>
        <c:crossBetween val="midCat"/>
        <c:dispUnits/>
      </c:valAx>
      <c:valAx>
        <c:axId val="56470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509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025"/>
          <c:y val="0.94375"/>
          <c:w val="0.355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Required Bond Yield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55"/>
          <c:w val="0.98525"/>
          <c:h val="0.8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'Bond Yield'!$B$8:$B$137</c:f>
              <c:numCache/>
            </c:numRef>
          </c:xVal>
          <c:yVal>
            <c:numRef>
              <c:f>'Bond Yield'!$C$8:$C$137</c:f>
              <c:numCache/>
            </c:numRef>
          </c:yVal>
          <c:smooth val="0"/>
        </c:ser>
        <c:axId val="64676300"/>
        <c:axId val="62670445"/>
      </c:scatterChart>
      <c:valAx>
        <c:axId val="646763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Bond Financed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62670445"/>
        <c:crosses val="autoZero"/>
        <c:crossBetween val="midCat"/>
        <c:dispUnits/>
      </c:valAx>
      <c:valAx>
        <c:axId val="62670445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64676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Bond Payout,  Result Distribution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075"/>
          <c:w val="0.987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'Bond Yield'!$I$6</c:f>
              <c:strCache>
                <c:ptCount val="1"/>
                <c:pt idx="0">
                  <c:v>bond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'Bond Yield'!$H$7:$H$108</c:f>
              <c:numCache/>
            </c:numRef>
          </c:xVal>
          <c:yVal>
            <c:numRef>
              <c:f>'Bond Yield'!$I$7:$I$108</c:f>
              <c:numCache/>
            </c:numRef>
          </c:yVal>
          <c:smooth val="0"/>
        </c:ser>
        <c:axId val="15445574"/>
        <c:axId val="7982487"/>
      </c:scatterChart>
      <c:scatterChart>
        <c:scatterStyle val="lineMarker"/>
        <c:varyColors val="0"/>
        <c:ser>
          <c:idx val="1"/>
          <c:order val="1"/>
          <c:tx>
            <c:strRef>
              <c:f>'Bond Yield'!$J$6</c:f>
              <c:strCache>
                <c:ptCount val="1"/>
                <c:pt idx="0">
                  <c:v>PDF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'Bond Yield'!$H$7:$H$108</c:f>
              <c:numCache/>
            </c:numRef>
          </c:xVal>
          <c:yVal>
            <c:numRef>
              <c:f>'Bond Yield'!$J$7:$J$108</c:f>
              <c:numCache/>
            </c:numRef>
          </c:yVal>
          <c:smooth val="0"/>
        </c:ser>
        <c:axId val="52348576"/>
        <c:axId val="31078817"/>
      </c:scatterChart>
      <c:valAx>
        <c:axId val="15445574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Result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7982487"/>
        <c:crosses val="autoZero"/>
        <c:crossBetween val="midCat"/>
        <c:dispUnits/>
      </c:valAx>
      <c:valAx>
        <c:axId val="79824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15445574"/>
        <c:crosses val="autoZero"/>
        <c:crossBetween val="midCat"/>
        <c:dispUnits/>
        <c:majorUnit val="50"/>
      </c:valAx>
      <c:valAx>
        <c:axId val="5234857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78817"/>
        <c:crosses val="max"/>
        <c:crossBetween val="midCat"/>
        <c:dispUnits/>
      </c:valAx>
      <c:valAx>
        <c:axId val="3107881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485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Equity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 Yield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55"/>
          <c:w val="0.9852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Leverage!$B$7:$B$137</c:f>
              <c:numCache/>
            </c:numRef>
          </c:xVal>
          <c:yVal>
            <c:numRef>
              <c:f>Leverage!$E$7:$E$137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Leverage!$B$7:$B$137</c:f>
              <c:numCache/>
            </c:numRef>
          </c:xVal>
          <c:yVal>
            <c:numRef>
              <c:f>Leverage!$F$7:$F$137</c:f>
              <c:numCache/>
            </c:numRef>
          </c:yVal>
          <c:smooth val="0"/>
        </c:ser>
        <c:axId val="26662106"/>
        <c:axId val="43345035"/>
      </c:scatterChart>
      <c:valAx>
        <c:axId val="266621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Bond Financed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3345035"/>
        <c:crosses val="autoZero"/>
        <c:crossBetween val="midCat"/>
        <c:dispUnits/>
      </c:valAx>
      <c:valAx>
        <c:axId val="43345035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6662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Bond 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and Equity 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Payout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s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,  Result Distribution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075"/>
          <c:w val="0.987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Leverage!$N$6</c:f>
              <c:strCache>
                <c:ptCount val="1"/>
                <c:pt idx="0">
                  <c:v>bond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Leverage!$M$7:$M$108</c:f>
              <c:numCache/>
            </c:numRef>
          </c:xVal>
          <c:yVal>
            <c:numRef>
              <c:f>Leverage!$N$7:$N$108</c:f>
              <c:numCache/>
            </c:numRef>
          </c:yVal>
          <c:smooth val="0"/>
        </c:ser>
        <c:ser>
          <c:idx val="2"/>
          <c:order val="2"/>
          <c:tx>
            <c:strRef>
              <c:f>Leverage!$P$6</c:f>
              <c:strCache>
                <c:ptCount val="1"/>
                <c:pt idx="0">
                  <c:v>equity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Leverage!$M$7:$M$108</c:f>
              <c:numCache/>
            </c:numRef>
          </c:xVal>
          <c:yVal>
            <c:numRef>
              <c:f>Leverage!$P$7:$P$108</c:f>
              <c:numCache/>
            </c:numRef>
          </c:yVal>
          <c:smooth val="0"/>
        </c:ser>
        <c:axId val="54747892"/>
        <c:axId val="33622101"/>
      </c:scatterChart>
      <c:scatterChart>
        <c:scatterStyle val="lineMarker"/>
        <c:varyColors val="0"/>
        <c:ser>
          <c:idx val="1"/>
          <c:order val="1"/>
          <c:tx>
            <c:strRef>
              <c:f>Leverage!$O$6</c:f>
              <c:strCache>
                <c:ptCount val="1"/>
                <c:pt idx="0">
                  <c:v>PDF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Leverage!$M$7:$M$108</c:f>
              <c:numCache/>
            </c:numRef>
          </c:xVal>
          <c:yVal>
            <c:numRef>
              <c:f>Leverage!$O$7:$O$108</c:f>
              <c:numCache/>
            </c:numRef>
          </c:yVal>
          <c:smooth val="0"/>
        </c:ser>
        <c:axId val="37411566"/>
        <c:axId val="52084479"/>
      </c:scatterChart>
      <c:valAx>
        <c:axId val="5474789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Result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3622101"/>
        <c:crosses val="autoZero"/>
        <c:crossBetween val="midCat"/>
        <c:dispUnits/>
      </c:valAx>
      <c:valAx>
        <c:axId val="336221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54747892"/>
        <c:crosses val="autoZero"/>
        <c:crossBetween val="midCat"/>
        <c:dispUnits/>
        <c:majorUnit val="50"/>
      </c:valAx>
      <c:valAx>
        <c:axId val="3741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4479"/>
        <c:crosses val="max"/>
        <c:crossBetween val="midCat"/>
        <c:dispUnits/>
      </c:valAx>
      <c:valAx>
        <c:axId val="5208447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115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Investor 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Payout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s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,  Result Distribution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075"/>
          <c:w val="0.987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Option!$O$8</c:f>
              <c:strCache>
                <c:ptCount val="1"/>
                <c:pt idx="0">
                  <c:v>bond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Option!$N$9:$N$110</c:f>
              <c:numCache/>
            </c:numRef>
          </c:xVal>
          <c:yVal>
            <c:numRef>
              <c:f>Option!$O$9:$O$110</c:f>
              <c:numCache/>
            </c:numRef>
          </c:yVal>
          <c:smooth val="0"/>
        </c:ser>
        <c:ser>
          <c:idx val="2"/>
          <c:order val="2"/>
          <c:tx>
            <c:strRef>
              <c:f>Option!$Q$8</c:f>
              <c:strCache>
                <c:ptCount val="1"/>
                <c:pt idx="0">
                  <c:v>equity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Option!$N$9:$N$110</c:f>
              <c:numCache/>
            </c:numRef>
          </c:xVal>
          <c:yVal>
            <c:numRef>
              <c:f>Option!$Q$9:$Q$110</c:f>
              <c:numCache/>
            </c:numRef>
          </c:yVal>
          <c:smooth val="0"/>
        </c:ser>
        <c:ser>
          <c:idx val="3"/>
          <c:order val="3"/>
          <c:tx>
            <c:strRef>
              <c:f>Option!$R$8</c:f>
              <c:strCache>
                <c:ptCount val="1"/>
                <c:pt idx="0">
                  <c:v>Pefirm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Option!$N$9:$N$110</c:f>
              <c:numCache/>
            </c:numRef>
          </c:xVal>
          <c:yVal>
            <c:numRef>
              <c:f>Option!$R$9:$R$110</c:f>
              <c:numCache/>
            </c:numRef>
          </c:yVal>
          <c:smooth val="0"/>
        </c:ser>
        <c:ser>
          <c:idx val="4"/>
          <c:order val="4"/>
          <c:tx>
            <c:strRef>
              <c:f>Option!$S$8</c:f>
              <c:strCache>
                <c:ptCount val="1"/>
                <c:pt idx="0">
                  <c:v>enterpr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Option!$N$9:$N$110</c:f>
              <c:numCache/>
            </c:numRef>
          </c:xVal>
          <c:yVal>
            <c:numRef>
              <c:f>Option!$S$9:$S$110</c:f>
              <c:numCache/>
            </c:numRef>
          </c:yVal>
          <c:smooth val="0"/>
        </c:ser>
        <c:axId val="16025288"/>
        <c:axId val="41026185"/>
      </c:scatterChart>
      <c:scatterChart>
        <c:scatterStyle val="lineMarker"/>
        <c:varyColors val="0"/>
        <c:ser>
          <c:idx val="1"/>
          <c:order val="1"/>
          <c:tx>
            <c:strRef>
              <c:f>Option!$P$8</c:f>
              <c:strCache>
                <c:ptCount val="1"/>
                <c:pt idx="0">
                  <c:v>PDF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Option!$N$9:$N$110</c:f>
              <c:numCache/>
            </c:numRef>
          </c:xVal>
          <c:yVal>
            <c:numRef>
              <c:f>Option!$P$9:$P$110</c:f>
              <c:numCache/>
            </c:numRef>
          </c:yVal>
          <c:smooth val="0"/>
        </c:ser>
        <c:ser>
          <c:idx val="5"/>
          <c:order val="5"/>
          <c:tx>
            <c:v>PDF2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Option!$T$9:$T$110</c:f>
              <c:numCache/>
            </c:numRef>
          </c:xVal>
          <c:yVal>
            <c:numRef>
              <c:f>Option!$U$9:$U$110</c:f>
              <c:numCache/>
            </c:numRef>
          </c:yVal>
          <c:smooth val="0"/>
        </c:ser>
        <c:axId val="56791170"/>
        <c:axId val="15871219"/>
      </c:scatterChart>
      <c:valAx>
        <c:axId val="16025288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Result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1026185"/>
        <c:crosses val="autoZero"/>
        <c:crossBetween val="midCat"/>
        <c:dispUnits/>
      </c:valAx>
      <c:valAx>
        <c:axId val="410261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16025288"/>
        <c:crosses val="autoZero"/>
        <c:crossBetween val="midCat"/>
        <c:dispUnits/>
        <c:majorUnit val="50"/>
      </c:valAx>
      <c:valAx>
        <c:axId val="56791170"/>
        <c:scaling>
          <c:orientation val="minMax"/>
        </c:scaling>
        <c:axPos val="b"/>
        <c:delete val="1"/>
        <c:majorTickMark val="out"/>
        <c:minorTickMark val="none"/>
        <c:tickLblPos val="nextTo"/>
        <c:crossAx val="15871219"/>
        <c:crosses val="max"/>
        <c:crossBetween val="midCat"/>
        <c:dispUnits/>
      </c:valAx>
      <c:valAx>
        <c:axId val="1587121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911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Enterpreneur Share and Value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25"/>
          <c:w val="0.95175"/>
          <c:h val="0.911"/>
        </c:manualLayout>
      </c:layout>
      <c:scatterChart>
        <c:scatterStyle val="lineMarker"/>
        <c:varyColors val="0"/>
        <c:ser>
          <c:idx val="0"/>
          <c:order val="0"/>
          <c:tx>
            <c:v>Enterpr value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Option!$A$9:$A$27</c:f>
              <c:numCache/>
            </c:numRef>
          </c:xVal>
          <c:yVal>
            <c:numRef>
              <c:f>Option!$H$9:$H$27</c:f>
              <c:numCache/>
            </c:numRef>
          </c:yVal>
          <c:smooth val="0"/>
        </c:ser>
        <c:axId val="32244252"/>
        <c:axId val="25983037"/>
      </c:scatterChart>
      <c:scatterChart>
        <c:scatterStyle val="lineMarker"/>
        <c:varyColors val="0"/>
        <c:ser>
          <c:idx val="1"/>
          <c:order val="1"/>
          <c:tx>
            <c:v>Enterpr. share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Option!$A$9:$A$27</c:f>
              <c:numCache/>
            </c:numRef>
          </c:xVal>
          <c:yVal>
            <c:numRef>
              <c:f>Option!$I$9:$I$27</c:f>
              <c:numCache/>
            </c:numRef>
          </c:yVal>
          <c:smooth val="0"/>
        </c:ser>
        <c:axId val="4638102"/>
        <c:axId val="63045223"/>
      </c:scatterChart>
      <c:valAx>
        <c:axId val="32244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Option strike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5983037"/>
        <c:crosses val="autoZero"/>
        <c:crossBetween val="midCat"/>
        <c:dispUnits/>
        <c:majorUnit val="20"/>
      </c:valAx>
      <c:valAx>
        <c:axId val="2598303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_);_(* \(#,##0\);_(* &quot;-&quot;_);_(@_)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2244252"/>
        <c:crosses val="autoZero"/>
        <c:crossBetween val="midCat"/>
        <c:dispUnits/>
        <c:majorUnit val="10"/>
      </c:valAx>
      <c:valAx>
        <c:axId val="4638102"/>
        <c:scaling>
          <c:orientation val="minMax"/>
        </c:scaling>
        <c:axPos val="b"/>
        <c:delete val="1"/>
        <c:majorTickMark val="out"/>
        <c:minorTickMark val="none"/>
        <c:tickLblPos val="nextTo"/>
        <c:crossAx val="63045223"/>
        <c:crosses val="max"/>
        <c:crossBetween val="midCat"/>
        <c:dispUnits/>
      </c:valAx>
      <c:valAx>
        <c:axId val="63045223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Share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638102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636"/>
          <c:w val="0.2785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</xdr:row>
      <xdr:rowOff>133350</xdr:rowOff>
    </xdr:from>
    <xdr:to>
      <xdr:col>13</xdr:col>
      <xdr:colOff>390525</xdr:colOff>
      <xdr:row>27</xdr:row>
      <xdr:rowOff>95250</xdr:rowOff>
    </xdr:to>
    <xdr:graphicFrame>
      <xdr:nvGraphicFramePr>
        <xdr:cNvPr id="1" name="Diagram 1"/>
        <xdr:cNvGraphicFramePr/>
      </xdr:nvGraphicFramePr>
      <xdr:xfrm>
        <a:off x="3314700" y="809625"/>
        <a:ext cx="6172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18</xdr:row>
      <xdr:rowOff>133350</xdr:rowOff>
    </xdr:from>
    <xdr:to>
      <xdr:col>16</xdr:col>
      <xdr:colOff>247650</xdr:colOff>
      <xdr:row>45</xdr:row>
      <xdr:rowOff>85725</xdr:rowOff>
    </xdr:to>
    <xdr:graphicFrame>
      <xdr:nvGraphicFramePr>
        <xdr:cNvPr id="1" name="Diagram 1"/>
        <xdr:cNvGraphicFramePr/>
      </xdr:nvGraphicFramePr>
      <xdr:xfrm>
        <a:off x="4991100" y="30480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0</xdr:row>
      <xdr:rowOff>38100</xdr:rowOff>
    </xdr:from>
    <xdr:to>
      <xdr:col>16</xdr:col>
      <xdr:colOff>657225</xdr:colOff>
      <xdr:row>18</xdr:row>
      <xdr:rowOff>104775</xdr:rowOff>
    </xdr:to>
    <xdr:graphicFrame>
      <xdr:nvGraphicFramePr>
        <xdr:cNvPr id="2" name="Diagram 2"/>
        <xdr:cNvGraphicFramePr/>
      </xdr:nvGraphicFramePr>
      <xdr:xfrm>
        <a:off x="4991100" y="38100"/>
        <a:ext cx="68199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18</xdr:row>
      <xdr:rowOff>133350</xdr:rowOff>
    </xdr:from>
    <xdr:to>
      <xdr:col>16</xdr:col>
      <xdr:colOff>276225</xdr:colOff>
      <xdr:row>45</xdr:row>
      <xdr:rowOff>85725</xdr:rowOff>
    </xdr:to>
    <xdr:graphicFrame>
      <xdr:nvGraphicFramePr>
        <xdr:cNvPr id="1" name="Diagram 1"/>
        <xdr:cNvGraphicFramePr/>
      </xdr:nvGraphicFramePr>
      <xdr:xfrm>
        <a:off x="5029200" y="3048000"/>
        <a:ext cx="6400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0</xdr:row>
      <xdr:rowOff>19050</xdr:rowOff>
    </xdr:from>
    <xdr:to>
      <xdr:col>16</xdr:col>
      <xdr:colOff>676275</xdr:colOff>
      <xdr:row>18</xdr:row>
      <xdr:rowOff>85725</xdr:rowOff>
    </xdr:to>
    <xdr:graphicFrame>
      <xdr:nvGraphicFramePr>
        <xdr:cNvPr id="2" name="Diagram 2"/>
        <xdr:cNvGraphicFramePr/>
      </xdr:nvGraphicFramePr>
      <xdr:xfrm>
        <a:off x="5019675" y="19050"/>
        <a:ext cx="68103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11</xdr:row>
      <xdr:rowOff>123825</xdr:rowOff>
    </xdr:from>
    <xdr:to>
      <xdr:col>19</xdr:col>
      <xdr:colOff>352425</xdr:colOff>
      <xdr:row>30</xdr:row>
      <xdr:rowOff>28575</xdr:rowOff>
    </xdr:to>
    <xdr:graphicFrame>
      <xdr:nvGraphicFramePr>
        <xdr:cNvPr id="1" name="Diagram 2"/>
        <xdr:cNvGraphicFramePr/>
      </xdr:nvGraphicFramePr>
      <xdr:xfrm>
        <a:off x="6410325" y="1905000"/>
        <a:ext cx="6819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13</xdr:row>
      <xdr:rowOff>66675</xdr:rowOff>
    </xdr:from>
    <xdr:to>
      <xdr:col>9</xdr:col>
      <xdr:colOff>171450</xdr:colOff>
      <xdr:row>37</xdr:row>
      <xdr:rowOff>85725</xdr:rowOff>
    </xdr:to>
    <xdr:graphicFrame>
      <xdr:nvGraphicFramePr>
        <xdr:cNvPr id="2" name="Diagram 1"/>
        <xdr:cNvGraphicFramePr/>
      </xdr:nvGraphicFramePr>
      <xdr:xfrm>
        <a:off x="133350" y="2171700"/>
        <a:ext cx="62103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F18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00390625" style="0" bestFit="1" customWidth="1"/>
    <col min="2" max="2" width="4.00390625" style="0" bestFit="1" customWidth="1"/>
    <col min="3" max="3" width="7.625" style="0" bestFit="1" customWidth="1"/>
    <col min="4" max="4" width="12.75390625" style="0" bestFit="1" customWidth="1"/>
    <col min="5" max="5" width="8.25390625" style="0" bestFit="1" customWidth="1"/>
    <col min="6" max="6" width="16.75390625" style="0" bestFit="1" customWidth="1"/>
  </cols>
  <sheetData>
    <row r="2" spans="1:6" ht="12.75">
      <c r="A2" s="1" t="s">
        <v>0</v>
      </c>
      <c r="B2" s="1"/>
      <c r="C2" s="2" t="s">
        <v>1</v>
      </c>
      <c r="D2" s="5" t="s">
        <v>2</v>
      </c>
      <c r="E2" s="1" t="s">
        <v>7</v>
      </c>
      <c r="F2" s="1" t="s">
        <v>3</v>
      </c>
    </row>
    <row r="3" spans="1:6" ht="15">
      <c r="A3" s="3">
        <v>1</v>
      </c>
      <c r="B3" s="3"/>
      <c r="C3" s="8">
        <v>0.2</v>
      </c>
      <c r="D3" s="4">
        <v>0.04</v>
      </c>
      <c r="E3" s="3">
        <v>1</v>
      </c>
      <c r="F3" s="3">
        <v>100</v>
      </c>
    </row>
    <row r="4" spans="3:5" ht="12.75">
      <c r="C4">
        <v>1</v>
      </c>
      <c r="D4">
        <v>2</v>
      </c>
      <c r="E4">
        <v>3</v>
      </c>
    </row>
    <row r="5" spans="2:5" ht="12.75">
      <c r="B5" t="s">
        <v>6</v>
      </c>
      <c r="C5" t="s">
        <v>4</v>
      </c>
      <c r="D5" t="s">
        <v>5</v>
      </c>
      <c r="E5" t="s">
        <v>8</v>
      </c>
    </row>
    <row r="6" spans="2:5" ht="15">
      <c r="B6" s="7">
        <v>50</v>
      </c>
      <c r="C6" s="6" t="e">
        <f>bsc(C$4,0,$B6,$C$3,LN(1+$D$3),$E$3,$F$3)</f>
        <v>#VALUE!</v>
      </c>
      <c r="D6" s="6" t="e">
        <f>bsc(D$4,0,$B6,$C$3,LN(1+$D$3),$E$3,$F$3)</f>
        <v>#VALUE!</v>
      </c>
      <c r="E6" s="6" t="e">
        <f>bsc(E$4,0,$B6,$C$3,LN(1+$D$3),$E$3,$F$3)</f>
        <v>#VALUE!</v>
      </c>
    </row>
    <row r="7" spans="2:5" ht="15">
      <c r="B7">
        <v>51</v>
      </c>
      <c r="C7" s="6" t="e">
        <f aca="true" t="shared" si="0" ref="C7:E38">bsc(C$4,0,$B7,$C$3,LN(1+$D$3),$E$3,$F$3)</f>
        <v>#VALUE!</v>
      </c>
      <c r="D7" s="6" t="e">
        <f t="shared" si="0"/>
        <v>#VALUE!</v>
      </c>
      <c r="E7" s="6" t="e">
        <f t="shared" si="0"/>
        <v>#VALUE!</v>
      </c>
    </row>
    <row r="8" spans="2:5" ht="15">
      <c r="B8" s="7">
        <v>52</v>
      </c>
      <c r="C8" s="6" t="e">
        <f t="shared" si="0"/>
        <v>#VALUE!</v>
      </c>
      <c r="D8" s="6" t="e">
        <f t="shared" si="0"/>
        <v>#VALUE!</v>
      </c>
      <c r="E8" s="6" t="e">
        <f t="shared" si="0"/>
        <v>#VALUE!</v>
      </c>
    </row>
    <row r="9" spans="2:5" ht="15">
      <c r="B9">
        <v>53</v>
      </c>
      <c r="C9" s="6" t="e">
        <f t="shared" si="0"/>
        <v>#VALUE!</v>
      </c>
      <c r="D9" s="6" t="e">
        <f t="shared" si="0"/>
        <v>#VALUE!</v>
      </c>
      <c r="E9" s="6" t="e">
        <f t="shared" si="0"/>
        <v>#VALUE!</v>
      </c>
    </row>
    <row r="10" spans="2:5" ht="15">
      <c r="B10" s="7">
        <v>54</v>
      </c>
      <c r="C10" s="6" t="e">
        <f t="shared" si="0"/>
        <v>#VALUE!</v>
      </c>
      <c r="D10" s="6" t="e">
        <f t="shared" si="0"/>
        <v>#VALUE!</v>
      </c>
      <c r="E10" s="6" t="e">
        <f t="shared" si="0"/>
        <v>#VALUE!</v>
      </c>
    </row>
    <row r="11" spans="2:5" ht="15">
      <c r="B11">
        <v>55</v>
      </c>
      <c r="C11" s="6" t="e">
        <f t="shared" si="0"/>
        <v>#VALUE!</v>
      </c>
      <c r="D11" s="6" t="e">
        <f t="shared" si="0"/>
        <v>#VALUE!</v>
      </c>
      <c r="E11" s="6" t="e">
        <f t="shared" si="0"/>
        <v>#VALUE!</v>
      </c>
    </row>
    <row r="12" spans="2:5" ht="15">
      <c r="B12" s="7">
        <v>56</v>
      </c>
      <c r="C12" s="6" t="e">
        <f t="shared" si="0"/>
        <v>#VALUE!</v>
      </c>
      <c r="D12" s="6" t="e">
        <f t="shared" si="0"/>
        <v>#VALUE!</v>
      </c>
      <c r="E12" s="6" t="e">
        <f t="shared" si="0"/>
        <v>#VALUE!</v>
      </c>
    </row>
    <row r="13" spans="2:5" ht="15">
      <c r="B13">
        <v>57</v>
      </c>
      <c r="C13" s="6" t="e">
        <f t="shared" si="0"/>
        <v>#VALUE!</v>
      </c>
      <c r="D13" s="6" t="e">
        <f t="shared" si="0"/>
        <v>#VALUE!</v>
      </c>
      <c r="E13" s="6" t="e">
        <f t="shared" si="0"/>
        <v>#VALUE!</v>
      </c>
    </row>
    <row r="14" spans="2:5" ht="15">
      <c r="B14" s="7">
        <v>58</v>
      </c>
      <c r="C14" s="6" t="e">
        <f t="shared" si="0"/>
        <v>#VALUE!</v>
      </c>
      <c r="D14" s="6" t="e">
        <f t="shared" si="0"/>
        <v>#VALUE!</v>
      </c>
      <c r="E14" s="6" t="e">
        <f t="shared" si="0"/>
        <v>#VALUE!</v>
      </c>
    </row>
    <row r="15" spans="2:5" ht="15">
      <c r="B15">
        <v>59</v>
      </c>
      <c r="C15" s="6" t="e">
        <f t="shared" si="0"/>
        <v>#VALUE!</v>
      </c>
      <c r="D15" s="6" t="e">
        <f t="shared" si="0"/>
        <v>#VALUE!</v>
      </c>
      <c r="E15" s="6" t="e">
        <f t="shared" si="0"/>
        <v>#VALUE!</v>
      </c>
    </row>
    <row r="16" spans="2:5" ht="15">
      <c r="B16" s="7">
        <v>60</v>
      </c>
      <c r="C16" s="6" t="e">
        <f t="shared" si="0"/>
        <v>#VALUE!</v>
      </c>
      <c r="D16" s="6" t="e">
        <f t="shared" si="0"/>
        <v>#VALUE!</v>
      </c>
      <c r="E16" s="6" t="e">
        <f t="shared" si="0"/>
        <v>#VALUE!</v>
      </c>
    </row>
    <row r="17" spans="2:5" ht="15">
      <c r="B17">
        <v>61</v>
      </c>
      <c r="C17" s="6" t="e">
        <f t="shared" si="0"/>
        <v>#VALUE!</v>
      </c>
      <c r="D17" s="6" t="e">
        <f t="shared" si="0"/>
        <v>#VALUE!</v>
      </c>
      <c r="E17" s="6" t="e">
        <f t="shared" si="0"/>
        <v>#VALUE!</v>
      </c>
    </row>
    <row r="18" spans="2:5" ht="15">
      <c r="B18" s="7">
        <v>62</v>
      </c>
      <c r="C18" s="6" t="e">
        <f t="shared" si="0"/>
        <v>#VALUE!</v>
      </c>
      <c r="D18" s="6" t="e">
        <f t="shared" si="0"/>
        <v>#VALUE!</v>
      </c>
      <c r="E18" s="6" t="e">
        <f t="shared" si="0"/>
        <v>#VALUE!</v>
      </c>
    </row>
    <row r="19" spans="2:5" ht="15">
      <c r="B19">
        <v>63</v>
      </c>
      <c r="C19" s="6" t="e">
        <f t="shared" si="0"/>
        <v>#VALUE!</v>
      </c>
      <c r="D19" s="6" t="e">
        <f t="shared" si="0"/>
        <v>#VALUE!</v>
      </c>
      <c r="E19" s="6" t="e">
        <f t="shared" si="0"/>
        <v>#VALUE!</v>
      </c>
    </row>
    <row r="20" spans="2:5" ht="15">
      <c r="B20" s="7">
        <v>64</v>
      </c>
      <c r="C20" s="6" t="e">
        <f t="shared" si="0"/>
        <v>#VALUE!</v>
      </c>
      <c r="D20" s="6" t="e">
        <f t="shared" si="0"/>
        <v>#VALUE!</v>
      </c>
      <c r="E20" s="6" t="e">
        <f t="shared" si="0"/>
        <v>#VALUE!</v>
      </c>
    </row>
    <row r="21" spans="2:5" ht="15">
      <c r="B21">
        <v>65</v>
      </c>
      <c r="C21" s="6" t="e">
        <f t="shared" si="0"/>
        <v>#VALUE!</v>
      </c>
      <c r="D21" s="6" t="e">
        <f t="shared" si="0"/>
        <v>#VALUE!</v>
      </c>
      <c r="E21" s="6" t="e">
        <f t="shared" si="0"/>
        <v>#VALUE!</v>
      </c>
    </row>
    <row r="22" spans="2:5" ht="15">
      <c r="B22" s="7">
        <v>66</v>
      </c>
      <c r="C22" s="6" t="e">
        <f t="shared" si="0"/>
        <v>#VALUE!</v>
      </c>
      <c r="D22" s="6" t="e">
        <f t="shared" si="0"/>
        <v>#VALUE!</v>
      </c>
      <c r="E22" s="6" t="e">
        <f t="shared" si="0"/>
        <v>#VALUE!</v>
      </c>
    </row>
    <row r="23" spans="2:5" ht="15">
      <c r="B23">
        <v>67</v>
      </c>
      <c r="C23" s="6" t="e">
        <f t="shared" si="0"/>
        <v>#VALUE!</v>
      </c>
      <c r="D23" s="6" t="e">
        <f t="shared" si="0"/>
        <v>#VALUE!</v>
      </c>
      <c r="E23" s="6" t="e">
        <f t="shared" si="0"/>
        <v>#VALUE!</v>
      </c>
    </row>
    <row r="24" spans="2:5" ht="15">
      <c r="B24" s="7">
        <v>68</v>
      </c>
      <c r="C24" s="6" t="e">
        <f t="shared" si="0"/>
        <v>#VALUE!</v>
      </c>
      <c r="D24" s="6" t="e">
        <f t="shared" si="0"/>
        <v>#VALUE!</v>
      </c>
      <c r="E24" s="6" t="e">
        <f t="shared" si="0"/>
        <v>#VALUE!</v>
      </c>
    </row>
    <row r="25" spans="2:5" ht="15">
      <c r="B25">
        <v>69</v>
      </c>
      <c r="C25" s="6" t="e">
        <f t="shared" si="0"/>
        <v>#VALUE!</v>
      </c>
      <c r="D25" s="6" t="e">
        <f t="shared" si="0"/>
        <v>#VALUE!</v>
      </c>
      <c r="E25" s="6" t="e">
        <f t="shared" si="0"/>
        <v>#VALUE!</v>
      </c>
    </row>
    <row r="26" spans="2:5" ht="15">
      <c r="B26" s="7">
        <v>70</v>
      </c>
      <c r="C26" s="6" t="e">
        <f t="shared" si="0"/>
        <v>#VALUE!</v>
      </c>
      <c r="D26" s="6" t="e">
        <f t="shared" si="0"/>
        <v>#VALUE!</v>
      </c>
      <c r="E26" s="6" t="e">
        <f t="shared" si="0"/>
        <v>#VALUE!</v>
      </c>
    </row>
    <row r="27" spans="2:5" ht="15">
      <c r="B27">
        <v>71</v>
      </c>
      <c r="C27" s="6" t="e">
        <f t="shared" si="0"/>
        <v>#VALUE!</v>
      </c>
      <c r="D27" s="6" t="e">
        <f t="shared" si="0"/>
        <v>#VALUE!</v>
      </c>
      <c r="E27" s="6" t="e">
        <f t="shared" si="0"/>
        <v>#VALUE!</v>
      </c>
    </row>
    <row r="28" spans="2:5" ht="15">
      <c r="B28" s="7">
        <v>72</v>
      </c>
      <c r="C28" s="6" t="e">
        <f t="shared" si="0"/>
        <v>#VALUE!</v>
      </c>
      <c r="D28" s="6" t="e">
        <f t="shared" si="0"/>
        <v>#VALUE!</v>
      </c>
      <c r="E28" s="6" t="e">
        <f t="shared" si="0"/>
        <v>#VALUE!</v>
      </c>
    </row>
    <row r="29" spans="2:5" ht="15">
      <c r="B29">
        <v>73</v>
      </c>
      <c r="C29" s="6" t="e">
        <f t="shared" si="0"/>
        <v>#VALUE!</v>
      </c>
      <c r="D29" s="6" t="e">
        <f t="shared" si="0"/>
        <v>#VALUE!</v>
      </c>
      <c r="E29" s="6" t="e">
        <f t="shared" si="0"/>
        <v>#VALUE!</v>
      </c>
    </row>
    <row r="30" spans="2:5" ht="15">
      <c r="B30" s="7">
        <v>74</v>
      </c>
      <c r="C30" s="6" t="e">
        <f t="shared" si="0"/>
        <v>#VALUE!</v>
      </c>
      <c r="D30" s="6" t="e">
        <f t="shared" si="0"/>
        <v>#VALUE!</v>
      </c>
      <c r="E30" s="6" t="e">
        <f t="shared" si="0"/>
        <v>#VALUE!</v>
      </c>
    </row>
    <row r="31" spans="2:5" ht="15">
      <c r="B31">
        <v>75</v>
      </c>
      <c r="C31" s="6" t="e">
        <f t="shared" si="0"/>
        <v>#VALUE!</v>
      </c>
      <c r="D31" s="6" t="e">
        <f t="shared" si="0"/>
        <v>#VALUE!</v>
      </c>
      <c r="E31" s="6" t="e">
        <f t="shared" si="0"/>
        <v>#VALUE!</v>
      </c>
    </row>
    <row r="32" spans="2:5" ht="15">
      <c r="B32" s="7">
        <v>76</v>
      </c>
      <c r="C32" s="6" t="e">
        <f t="shared" si="0"/>
        <v>#VALUE!</v>
      </c>
      <c r="D32" s="6" t="e">
        <f t="shared" si="0"/>
        <v>#VALUE!</v>
      </c>
      <c r="E32" s="6" t="e">
        <f t="shared" si="0"/>
        <v>#VALUE!</v>
      </c>
    </row>
    <row r="33" spans="2:5" ht="15">
      <c r="B33">
        <v>77</v>
      </c>
      <c r="C33" s="6" t="e">
        <f t="shared" si="0"/>
        <v>#VALUE!</v>
      </c>
      <c r="D33" s="6" t="e">
        <f t="shared" si="0"/>
        <v>#VALUE!</v>
      </c>
      <c r="E33" s="6" t="e">
        <f t="shared" si="0"/>
        <v>#VALUE!</v>
      </c>
    </row>
    <row r="34" spans="2:5" ht="15">
      <c r="B34" s="7">
        <v>78</v>
      </c>
      <c r="C34" s="6" t="e">
        <f t="shared" si="0"/>
        <v>#VALUE!</v>
      </c>
      <c r="D34" s="6" t="e">
        <f t="shared" si="0"/>
        <v>#VALUE!</v>
      </c>
      <c r="E34" s="6" t="e">
        <f t="shared" si="0"/>
        <v>#VALUE!</v>
      </c>
    </row>
    <row r="35" spans="2:5" ht="15">
      <c r="B35">
        <v>79</v>
      </c>
      <c r="C35" s="6" t="e">
        <f t="shared" si="0"/>
        <v>#VALUE!</v>
      </c>
      <c r="D35" s="6" t="e">
        <f t="shared" si="0"/>
        <v>#VALUE!</v>
      </c>
      <c r="E35" s="6" t="e">
        <f t="shared" si="0"/>
        <v>#VALUE!</v>
      </c>
    </row>
    <row r="36" spans="2:5" ht="15">
      <c r="B36" s="7">
        <v>80</v>
      </c>
      <c r="C36" s="6" t="e">
        <f t="shared" si="0"/>
        <v>#VALUE!</v>
      </c>
      <c r="D36" s="6" t="e">
        <f t="shared" si="0"/>
        <v>#VALUE!</v>
      </c>
      <c r="E36" s="6" t="e">
        <f t="shared" si="0"/>
        <v>#VALUE!</v>
      </c>
    </row>
    <row r="37" spans="2:5" ht="15">
      <c r="B37">
        <v>81</v>
      </c>
      <c r="C37" s="6" t="e">
        <f t="shared" si="0"/>
        <v>#VALUE!</v>
      </c>
      <c r="D37" s="6" t="e">
        <f t="shared" si="0"/>
        <v>#VALUE!</v>
      </c>
      <c r="E37" s="6" t="e">
        <f t="shared" si="0"/>
        <v>#VALUE!</v>
      </c>
    </row>
    <row r="38" spans="2:5" ht="15">
      <c r="B38" s="7">
        <v>82</v>
      </c>
      <c r="C38" s="6" t="e">
        <f t="shared" si="0"/>
        <v>#VALUE!</v>
      </c>
      <c r="D38" s="6" t="e">
        <f t="shared" si="0"/>
        <v>#VALUE!</v>
      </c>
      <c r="E38" s="6" t="e">
        <f t="shared" si="0"/>
        <v>#VALUE!</v>
      </c>
    </row>
    <row r="39" spans="2:5" ht="15">
      <c r="B39">
        <v>83</v>
      </c>
      <c r="C39" s="6" t="e">
        <f aca="true" t="shared" si="1" ref="C39:E70">bsc(C$4,0,$B39,$C$3,LN(1+$D$3),$E$3,$F$3)</f>
        <v>#VALUE!</v>
      </c>
      <c r="D39" s="6" t="e">
        <f t="shared" si="1"/>
        <v>#VALUE!</v>
      </c>
      <c r="E39" s="6" t="e">
        <f t="shared" si="1"/>
        <v>#VALUE!</v>
      </c>
    </row>
    <row r="40" spans="2:5" ht="15">
      <c r="B40" s="7">
        <v>84</v>
      </c>
      <c r="C40" s="6" t="e">
        <f t="shared" si="1"/>
        <v>#VALUE!</v>
      </c>
      <c r="D40" s="6" t="e">
        <f t="shared" si="1"/>
        <v>#VALUE!</v>
      </c>
      <c r="E40" s="6" t="e">
        <f t="shared" si="1"/>
        <v>#VALUE!</v>
      </c>
    </row>
    <row r="41" spans="2:5" ht="15">
      <c r="B41">
        <v>85</v>
      </c>
      <c r="C41" s="6" t="e">
        <f t="shared" si="1"/>
        <v>#VALUE!</v>
      </c>
      <c r="D41" s="6" t="e">
        <f t="shared" si="1"/>
        <v>#VALUE!</v>
      </c>
      <c r="E41" s="6" t="e">
        <f t="shared" si="1"/>
        <v>#VALUE!</v>
      </c>
    </row>
    <row r="42" spans="2:5" ht="15">
      <c r="B42" s="7">
        <v>86</v>
      </c>
      <c r="C42" s="6" t="e">
        <f t="shared" si="1"/>
        <v>#VALUE!</v>
      </c>
      <c r="D42" s="6" t="e">
        <f t="shared" si="1"/>
        <v>#VALUE!</v>
      </c>
      <c r="E42" s="6" t="e">
        <f t="shared" si="1"/>
        <v>#VALUE!</v>
      </c>
    </row>
    <row r="43" spans="2:5" ht="15">
      <c r="B43">
        <v>87</v>
      </c>
      <c r="C43" s="6" t="e">
        <f t="shared" si="1"/>
        <v>#VALUE!</v>
      </c>
      <c r="D43" s="6" t="e">
        <f t="shared" si="1"/>
        <v>#VALUE!</v>
      </c>
      <c r="E43" s="6" t="e">
        <f t="shared" si="1"/>
        <v>#VALUE!</v>
      </c>
    </row>
    <row r="44" spans="2:5" ht="15">
      <c r="B44" s="7">
        <v>88</v>
      </c>
      <c r="C44" s="6" t="e">
        <f t="shared" si="1"/>
        <v>#VALUE!</v>
      </c>
      <c r="D44" s="6" t="e">
        <f t="shared" si="1"/>
        <v>#VALUE!</v>
      </c>
      <c r="E44" s="6" t="e">
        <f t="shared" si="1"/>
        <v>#VALUE!</v>
      </c>
    </row>
    <row r="45" spans="2:5" ht="15">
      <c r="B45">
        <v>89</v>
      </c>
      <c r="C45" s="6" t="e">
        <f t="shared" si="1"/>
        <v>#VALUE!</v>
      </c>
      <c r="D45" s="6" t="e">
        <f t="shared" si="1"/>
        <v>#VALUE!</v>
      </c>
      <c r="E45" s="6" t="e">
        <f t="shared" si="1"/>
        <v>#VALUE!</v>
      </c>
    </row>
    <row r="46" spans="2:5" ht="15">
      <c r="B46" s="7">
        <v>90</v>
      </c>
      <c r="C46" s="6" t="e">
        <f t="shared" si="1"/>
        <v>#VALUE!</v>
      </c>
      <c r="D46" s="6" t="e">
        <f t="shared" si="1"/>
        <v>#VALUE!</v>
      </c>
      <c r="E46" s="6" t="e">
        <f t="shared" si="1"/>
        <v>#VALUE!</v>
      </c>
    </row>
    <row r="47" spans="2:5" ht="15">
      <c r="B47">
        <v>91</v>
      </c>
      <c r="C47" s="6" t="e">
        <f t="shared" si="1"/>
        <v>#VALUE!</v>
      </c>
      <c r="D47" s="6" t="e">
        <f t="shared" si="1"/>
        <v>#VALUE!</v>
      </c>
      <c r="E47" s="6" t="e">
        <f t="shared" si="1"/>
        <v>#VALUE!</v>
      </c>
    </row>
    <row r="48" spans="2:5" ht="15">
      <c r="B48" s="7">
        <v>92</v>
      </c>
      <c r="C48" s="6" t="e">
        <f t="shared" si="1"/>
        <v>#VALUE!</v>
      </c>
      <c r="D48" s="6" t="e">
        <f t="shared" si="1"/>
        <v>#VALUE!</v>
      </c>
      <c r="E48" s="6" t="e">
        <f t="shared" si="1"/>
        <v>#VALUE!</v>
      </c>
    </row>
    <row r="49" spans="2:5" ht="15">
      <c r="B49">
        <v>93</v>
      </c>
      <c r="C49" s="6" t="e">
        <f t="shared" si="1"/>
        <v>#VALUE!</v>
      </c>
      <c r="D49" s="6" t="e">
        <f t="shared" si="1"/>
        <v>#VALUE!</v>
      </c>
      <c r="E49" s="6" t="e">
        <f t="shared" si="1"/>
        <v>#VALUE!</v>
      </c>
    </row>
    <row r="50" spans="2:5" ht="15">
      <c r="B50" s="7">
        <v>94</v>
      </c>
      <c r="C50" s="6" t="e">
        <f t="shared" si="1"/>
        <v>#VALUE!</v>
      </c>
      <c r="D50" s="6" t="e">
        <f t="shared" si="1"/>
        <v>#VALUE!</v>
      </c>
      <c r="E50" s="6" t="e">
        <f t="shared" si="1"/>
        <v>#VALUE!</v>
      </c>
    </row>
    <row r="51" spans="2:5" ht="15">
      <c r="B51">
        <v>95</v>
      </c>
      <c r="C51" s="6" t="e">
        <f t="shared" si="1"/>
        <v>#VALUE!</v>
      </c>
      <c r="D51" s="6" t="e">
        <f t="shared" si="1"/>
        <v>#VALUE!</v>
      </c>
      <c r="E51" s="6" t="e">
        <f t="shared" si="1"/>
        <v>#VALUE!</v>
      </c>
    </row>
    <row r="52" spans="2:5" ht="15">
      <c r="B52" s="7">
        <v>96</v>
      </c>
      <c r="C52" s="6" t="e">
        <f t="shared" si="1"/>
        <v>#VALUE!</v>
      </c>
      <c r="D52" s="6" t="e">
        <f t="shared" si="1"/>
        <v>#VALUE!</v>
      </c>
      <c r="E52" s="6" t="e">
        <f t="shared" si="1"/>
        <v>#VALUE!</v>
      </c>
    </row>
    <row r="53" spans="2:5" ht="15">
      <c r="B53">
        <v>97</v>
      </c>
      <c r="C53" s="6" t="e">
        <f t="shared" si="1"/>
        <v>#VALUE!</v>
      </c>
      <c r="D53" s="6" t="e">
        <f t="shared" si="1"/>
        <v>#VALUE!</v>
      </c>
      <c r="E53" s="6" t="e">
        <f t="shared" si="1"/>
        <v>#VALUE!</v>
      </c>
    </row>
    <row r="54" spans="2:5" ht="15">
      <c r="B54" s="7">
        <v>98</v>
      </c>
      <c r="C54" s="6" t="e">
        <f t="shared" si="1"/>
        <v>#VALUE!</v>
      </c>
      <c r="D54" s="6" t="e">
        <f t="shared" si="1"/>
        <v>#VALUE!</v>
      </c>
      <c r="E54" s="6" t="e">
        <f t="shared" si="1"/>
        <v>#VALUE!</v>
      </c>
    </row>
    <row r="55" spans="2:5" ht="15">
      <c r="B55">
        <v>99</v>
      </c>
      <c r="C55" s="6" t="e">
        <f t="shared" si="1"/>
        <v>#VALUE!</v>
      </c>
      <c r="D55" s="6" t="e">
        <f t="shared" si="1"/>
        <v>#VALUE!</v>
      </c>
      <c r="E55" s="6" t="e">
        <f t="shared" si="1"/>
        <v>#VALUE!</v>
      </c>
    </row>
    <row r="56" spans="2:5" ht="15">
      <c r="B56" s="7">
        <v>100</v>
      </c>
      <c r="C56" s="6" t="e">
        <f t="shared" si="1"/>
        <v>#VALUE!</v>
      </c>
      <c r="D56" s="6" t="e">
        <f t="shared" si="1"/>
        <v>#VALUE!</v>
      </c>
      <c r="E56" s="6" t="e">
        <f t="shared" si="1"/>
        <v>#VALUE!</v>
      </c>
    </row>
    <row r="57" spans="2:5" ht="15">
      <c r="B57">
        <v>101</v>
      </c>
      <c r="C57" s="6" t="e">
        <f t="shared" si="1"/>
        <v>#VALUE!</v>
      </c>
      <c r="D57" s="6" t="e">
        <f t="shared" si="1"/>
        <v>#VALUE!</v>
      </c>
      <c r="E57" s="6" t="e">
        <f t="shared" si="1"/>
        <v>#VALUE!</v>
      </c>
    </row>
    <row r="58" spans="2:5" ht="15">
      <c r="B58" s="7">
        <v>102</v>
      </c>
      <c r="C58" s="6" t="e">
        <f t="shared" si="1"/>
        <v>#VALUE!</v>
      </c>
      <c r="D58" s="6" t="e">
        <f t="shared" si="1"/>
        <v>#VALUE!</v>
      </c>
      <c r="E58" s="6" t="e">
        <f t="shared" si="1"/>
        <v>#VALUE!</v>
      </c>
    </row>
    <row r="59" spans="2:5" ht="15">
      <c r="B59">
        <v>103</v>
      </c>
      <c r="C59" s="6" t="e">
        <f t="shared" si="1"/>
        <v>#VALUE!</v>
      </c>
      <c r="D59" s="6" t="e">
        <f t="shared" si="1"/>
        <v>#VALUE!</v>
      </c>
      <c r="E59" s="6" t="e">
        <f t="shared" si="1"/>
        <v>#VALUE!</v>
      </c>
    </row>
    <row r="60" spans="2:5" ht="15">
      <c r="B60" s="7">
        <v>104</v>
      </c>
      <c r="C60" s="6" t="e">
        <f t="shared" si="1"/>
        <v>#VALUE!</v>
      </c>
      <c r="D60" s="6" t="e">
        <f t="shared" si="1"/>
        <v>#VALUE!</v>
      </c>
      <c r="E60" s="6" t="e">
        <f t="shared" si="1"/>
        <v>#VALUE!</v>
      </c>
    </row>
    <row r="61" spans="2:5" ht="15">
      <c r="B61">
        <v>105</v>
      </c>
      <c r="C61" s="6" t="e">
        <f t="shared" si="1"/>
        <v>#VALUE!</v>
      </c>
      <c r="D61" s="6" t="e">
        <f t="shared" si="1"/>
        <v>#VALUE!</v>
      </c>
      <c r="E61" s="6" t="e">
        <f t="shared" si="1"/>
        <v>#VALUE!</v>
      </c>
    </row>
    <row r="62" spans="2:5" ht="15">
      <c r="B62" s="7">
        <v>106</v>
      </c>
      <c r="C62" s="6" t="e">
        <f t="shared" si="1"/>
        <v>#VALUE!</v>
      </c>
      <c r="D62" s="6" t="e">
        <f t="shared" si="1"/>
        <v>#VALUE!</v>
      </c>
      <c r="E62" s="6" t="e">
        <f t="shared" si="1"/>
        <v>#VALUE!</v>
      </c>
    </row>
    <row r="63" spans="2:5" ht="15">
      <c r="B63">
        <v>107</v>
      </c>
      <c r="C63" s="6" t="e">
        <f t="shared" si="1"/>
        <v>#VALUE!</v>
      </c>
      <c r="D63" s="6" t="e">
        <f t="shared" si="1"/>
        <v>#VALUE!</v>
      </c>
      <c r="E63" s="6" t="e">
        <f t="shared" si="1"/>
        <v>#VALUE!</v>
      </c>
    </row>
    <row r="64" spans="2:5" ht="15">
      <c r="B64" s="7">
        <v>108</v>
      </c>
      <c r="C64" s="6" t="e">
        <f t="shared" si="1"/>
        <v>#VALUE!</v>
      </c>
      <c r="D64" s="6" t="e">
        <f t="shared" si="1"/>
        <v>#VALUE!</v>
      </c>
      <c r="E64" s="6" t="e">
        <f t="shared" si="1"/>
        <v>#VALUE!</v>
      </c>
    </row>
    <row r="65" spans="2:5" ht="15">
      <c r="B65">
        <v>109</v>
      </c>
      <c r="C65" s="6" t="e">
        <f t="shared" si="1"/>
        <v>#VALUE!</v>
      </c>
      <c r="D65" s="6" t="e">
        <f t="shared" si="1"/>
        <v>#VALUE!</v>
      </c>
      <c r="E65" s="6" t="e">
        <f t="shared" si="1"/>
        <v>#VALUE!</v>
      </c>
    </row>
    <row r="66" spans="2:5" ht="15">
      <c r="B66" s="7">
        <v>110</v>
      </c>
      <c r="C66" s="6" t="e">
        <f t="shared" si="1"/>
        <v>#VALUE!</v>
      </c>
      <c r="D66" s="6" t="e">
        <f t="shared" si="1"/>
        <v>#VALUE!</v>
      </c>
      <c r="E66" s="6" t="e">
        <f t="shared" si="1"/>
        <v>#VALUE!</v>
      </c>
    </row>
    <row r="67" spans="2:5" ht="15">
      <c r="B67">
        <v>111</v>
      </c>
      <c r="C67" s="6" t="e">
        <f t="shared" si="1"/>
        <v>#VALUE!</v>
      </c>
      <c r="D67" s="6" t="e">
        <f t="shared" si="1"/>
        <v>#VALUE!</v>
      </c>
      <c r="E67" s="6" t="e">
        <f t="shared" si="1"/>
        <v>#VALUE!</v>
      </c>
    </row>
    <row r="68" spans="2:5" ht="15">
      <c r="B68" s="7">
        <v>112</v>
      </c>
      <c r="C68" s="6" t="e">
        <f t="shared" si="1"/>
        <v>#VALUE!</v>
      </c>
      <c r="D68" s="6" t="e">
        <f t="shared" si="1"/>
        <v>#VALUE!</v>
      </c>
      <c r="E68" s="6" t="e">
        <f t="shared" si="1"/>
        <v>#VALUE!</v>
      </c>
    </row>
    <row r="69" spans="2:5" ht="15">
      <c r="B69">
        <v>113</v>
      </c>
      <c r="C69" s="6" t="e">
        <f t="shared" si="1"/>
        <v>#VALUE!</v>
      </c>
      <c r="D69" s="6" t="e">
        <f t="shared" si="1"/>
        <v>#VALUE!</v>
      </c>
      <c r="E69" s="6" t="e">
        <f t="shared" si="1"/>
        <v>#VALUE!</v>
      </c>
    </row>
    <row r="70" spans="2:5" ht="15">
      <c r="B70" s="7">
        <v>114</v>
      </c>
      <c r="C70" s="6" t="e">
        <f t="shared" si="1"/>
        <v>#VALUE!</v>
      </c>
      <c r="D70" s="6" t="e">
        <f t="shared" si="1"/>
        <v>#VALUE!</v>
      </c>
      <c r="E70" s="6" t="e">
        <f t="shared" si="1"/>
        <v>#VALUE!</v>
      </c>
    </row>
    <row r="71" spans="2:5" ht="15">
      <c r="B71">
        <v>115</v>
      </c>
      <c r="C71" s="6" t="e">
        <f aca="true" t="shared" si="2" ref="C71:E102">bsc(C$4,0,$B71,$C$3,LN(1+$D$3),$E$3,$F$3)</f>
        <v>#VALUE!</v>
      </c>
      <c r="D71" s="6" t="e">
        <f t="shared" si="2"/>
        <v>#VALUE!</v>
      </c>
      <c r="E71" s="6" t="e">
        <f t="shared" si="2"/>
        <v>#VALUE!</v>
      </c>
    </row>
    <row r="72" spans="2:5" ht="15">
      <c r="B72" s="7">
        <v>116</v>
      </c>
      <c r="C72" s="6" t="e">
        <f t="shared" si="2"/>
        <v>#VALUE!</v>
      </c>
      <c r="D72" s="6" t="e">
        <f t="shared" si="2"/>
        <v>#VALUE!</v>
      </c>
      <c r="E72" s="6" t="e">
        <f t="shared" si="2"/>
        <v>#VALUE!</v>
      </c>
    </row>
    <row r="73" spans="2:5" ht="15">
      <c r="B73">
        <v>117</v>
      </c>
      <c r="C73" s="6" t="e">
        <f t="shared" si="2"/>
        <v>#VALUE!</v>
      </c>
      <c r="D73" s="6" t="e">
        <f t="shared" si="2"/>
        <v>#VALUE!</v>
      </c>
      <c r="E73" s="6" t="e">
        <f t="shared" si="2"/>
        <v>#VALUE!</v>
      </c>
    </row>
    <row r="74" spans="2:5" ht="15">
      <c r="B74" s="7">
        <v>118</v>
      </c>
      <c r="C74" s="6" t="e">
        <f t="shared" si="2"/>
        <v>#VALUE!</v>
      </c>
      <c r="D74" s="6" t="e">
        <f t="shared" si="2"/>
        <v>#VALUE!</v>
      </c>
      <c r="E74" s="6" t="e">
        <f t="shared" si="2"/>
        <v>#VALUE!</v>
      </c>
    </row>
    <row r="75" spans="2:5" ht="15">
      <c r="B75">
        <v>119</v>
      </c>
      <c r="C75" s="6" t="e">
        <f t="shared" si="2"/>
        <v>#VALUE!</v>
      </c>
      <c r="D75" s="6" t="e">
        <f t="shared" si="2"/>
        <v>#VALUE!</v>
      </c>
      <c r="E75" s="6" t="e">
        <f t="shared" si="2"/>
        <v>#VALUE!</v>
      </c>
    </row>
    <row r="76" spans="2:5" ht="15">
      <c r="B76" s="7">
        <v>120</v>
      </c>
      <c r="C76" s="6" t="e">
        <f t="shared" si="2"/>
        <v>#VALUE!</v>
      </c>
      <c r="D76" s="6" t="e">
        <f t="shared" si="2"/>
        <v>#VALUE!</v>
      </c>
      <c r="E76" s="6" t="e">
        <f t="shared" si="2"/>
        <v>#VALUE!</v>
      </c>
    </row>
    <row r="77" spans="2:5" ht="15">
      <c r="B77">
        <v>121</v>
      </c>
      <c r="C77" s="6" t="e">
        <f t="shared" si="2"/>
        <v>#VALUE!</v>
      </c>
      <c r="D77" s="6" t="e">
        <f t="shared" si="2"/>
        <v>#VALUE!</v>
      </c>
      <c r="E77" s="6" t="e">
        <f t="shared" si="2"/>
        <v>#VALUE!</v>
      </c>
    </row>
    <row r="78" spans="2:5" ht="15">
      <c r="B78" s="7">
        <v>122</v>
      </c>
      <c r="C78" s="6" t="e">
        <f t="shared" si="2"/>
        <v>#VALUE!</v>
      </c>
      <c r="D78" s="6" t="e">
        <f t="shared" si="2"/>
        <v>#VALUE!</v>
      </c>
      <c r="E78" s="6" t="e">
        <f t="shared" si="2"/>
        <v>#VALUE!</v>
      </c>
    </row>
    <row r="79" spans="2:5" ht="15">
      <c r="B79">
        <v>123</v>
      </c>
      <c r="C79" s="6" t="e">
        <f t="shared" si="2"/>
        <v>#VALUE!</v>
      </c>
      <c r="D79" s="6" t="e">
        <f t="shared" si="2"/>
        <v>#VALUE!</v>
      </c>
      <c r="E79" s="6" t="e">
        <f t="shared" si="2"/>
        <v>#VALUE!</v>
      </c>
    </row>
    <row r="80" spans="2:5" ht="15">
      <c r="B80" s="7">
        <v>124</v>
      </c>
      <c r="C80" s="6" t="e">
        <f t="shared" si="2"/>
        <v>#VALUE!</v>
      </c>
      <c r="D80" s="6" t="e">
        <f t="shared" si="2"/>
        <v>#VALUE!</v>
      </c>
      <c r="E80" s="6" t="e">
        <f t="shared" si="2"/>
        <v>#VALUE!</v>
      </c>
    </row>
    <row r="81" spans="2:5" ht="15">
      <c r="B81">
        <v>125</v>
      </c>
      <c r="C81" s="6" t="e">
        <f t="shared" si="2"/>
        <v>#VALUE!</v>
      </c>
      <c r="D81" s="6" t="e">
        <f t="shared" si="2"/>
        <v>#VALUE!</v>
      </c>
      <c r="E81" s="6" t="e">
        <f t="shared" si="2"/>
        <v>#VALUE!</v>
      </c>
    </row>
    <row r="82" spans="2:5" ht="15">
      <c r="B82" s="7">
        <v>126</v>
      </c>
      <c r="C82" s="6" t="e">
        <f t="shared" si="2"/>
        <v>#VALUE!</v>
      </c>
      <c r="D82" s="6" t="e">
        <f t="shared" si="2"/>
        <v>#VALUE!</v>
      </c>
      <c r="E82" s="6" t="e">
        <f t="shared" si="2"/>
        <v>#VALUE!</v>
      </c>
    </row>
    <row r="83" spans="2:5" ht="15">
      <c r="B83">
        <v>127</v>
      </c>
      <c r="C83" s="6" t="e">
        <f t="shared" si="2"/>
        <v>#VALUE!</v>
      </c>
      <c r="D83" s="6" t="e">
        <f t="shared" si="2"/>
        <v>#VALUE!</v>
      </c>
      <c r="E83" s="6" t="e">
        <f t="shared" si="2"/>
        <v>#VALUE!</v>
      </c>
    </row>
    <row r="84" spans="2:5" ht="15">
      <c r="B84" s="7">
        <v>128</v>
      </c>
      <c r="C84" s="6" t="e">
        <f t="shared" si="2"/>
        <v>#VALUE!</v>
      </c>
      <c r="D84" s="6" t="e">
        <f t="shared" si="2"/>
        <v>#VALUE!</v>
      </c>
      <c r="E84" s="6" t="e">
        <f t="shared" si="2"/>
        <v>#VALUE!</v>
      </c>
    </row>
    <row r="85" spans="2:5" ht="15">
      <c r="B85">
        <v>129</v>
      </c>
      <c r="C85" s="6" t="e">
        <f t="shared" si="2"/>
        <v>#VALUE!</v>
      </c>
      <c r="D85" s="6" t="e">
        <f t="shared" si="2"/>
        <v>#VALUE!</v>
      </c>
      <c r="E85" s="6" t="e">
        <f t="shared" si="2"/>
        <v>#VALUE!</v>
      </c>
    </row>
    <row r="86" spans="2:5" ht="15">
      <c r="B86" s="7">
        <v>130</v>
      </c>
      <c r="C86" s="6" t="e">
        <f t="shared" si="2"/>
        <v>#VALUE!</v>
      </c>
      <c r="D86" s="6" t="e">
        <f t="shared" si="2"/>
        <v>#VALUE!</v>
      </c>
      <c r="E86" s="6" t="e">
        <f t="shared" si="2"/>
        <v>#VALUE!</v>
      </c>
    </row>
    <row r="87" spans="2:5" ht="15">
      <c r="B87">
        <v>131</v>
      </c>
      <c r="C87" s="6" t="e">
        <f t="shared" si="2"/>
        <v>#VALUE!</v>
      </c>
      <c r="D87" s="6" t="e">
        <f t="shared" si="2"/>
        <v>#VALUE!</v>
      </c>
      <c r="E87" s="6" t="e">
        <f t="shared" si="2"/>
        <v>#VALUE!</v>
      </c>
    </row>
    <row r="88" spans="2:5" ht="15">
      <c r="B88" s="7">
        <v>132</v>
      </c>
      <c r="C88" s="6" t="e">
        <f t="shared" si="2"/>
        <v>#VALUE!</v>
      </c>
      <c r="D88" s="6" t="e">
        <f t="shared" si="2"/>
        <v>#VALUE!</v>
      </c>
      <c r="E88" s="6" t="e">
        <f t="shared" si="2"/>
        <v>#VALUE!</v>
      </c>
    </row>
    <row r="89" spans="2:5" ht="15">
      <c r="B89">
        <v>133</v>
      </c>
      <c r="C89" s="6" t="e">
        <f t="shared" si="2"/>
        <v>#VALUE!</v>
      </c>
      <c r="D89" s="6" t="e">
        <f t="shared" si="2"/>
        <v>#VALUE!</v>
      </c>
      <c r="E89" s="6" t="e">
        <f t="shared" si="2"/>
        <v>#VALUE!</v>
      </c>
    </row>
    <row r="90" spans="2:5" ht="15">
      <c r="B90" s="7">
        <v>134</v>
      </c>
      <c r="C90" s="6" t="e">
        <f t="shared" si="2"/>
        <v>#VALUE!</v>
      </c>
      <c r="D90" s="6" t="e">
        <f t="shared" si="2"/>
        <v>#VALUE!</v>
      </c>
      <c r="E90" s="6" t="e">
        <f t="shared" si="2"/>
        <v>#VALUE!</v>
      </c>
    </row>
    <row r="91" spans="2:5" ht="15">
      <c r="B91">
        <v>135</v>
      </c>
      <c r="C91" s="6" t="e">
        <f t="shared" si="2"/>
        <v>#VALUE!</v>
      </c>
      <c r="D91" s="6" t="e">
        <f t="shared" si="2"/>
        <v>#VALUE!</v>
      </c>
      <c r="E91" s="6" t="e">
        <f t="shared" si="2"/>
        <v>#VALUE!</v>
      </c>
    </row>
    <row r="92" spans="2:5" ht="15">
      <c r="B92" s="7">
        <v>136</v>
      </c>
      <c r="C92" s="6" t="e">
        <f t="shared" si="2"/>
        <v>#VALUE!</v>
      </c>
      <c r="D92" s="6" t="e">
        <f t="shared" si="2"/>
        <v>#VALUE!</v>
      </c>
      <c r="E92" s="6" t="e">
        <f t="shared" si="2"/>
        <v>#VALUE!</v>
      </c>
    </row>
    <row r="93" spans="2:5" ht="15">
      <c r="B93">
        <v>137</v>
      </c>
      <c r="C93" s="6" t="e">
        <f t="shared" si="2"/>
        <v>#VALUE!</v>
      </c>
      <c r="D93" s="6" t="e">
        <f t="shared" si="2"/>
        <v>#VALUE!</v>
      </c>
      <c r="E93" s="6" t="e">
        <f t="shared" si="2"/>
        <v>#VALUE!</v>
      </c>
    </row>
    <row r="94" spans="2:5" ht="15">
      <c r="B94" s="7">
        <v>138</v>
      </c>
      <c r="C94" s="6" t="e">
        <f t="shared" si="2"/>
        <v>#VALUE!</v>
      </c>
      <c r="D94" s="6" t="e">
        <f t="shared" si="2"/>
        <v>#VALUE!</v>
      </c>
      <c r="E94" s="6" t="e">
        <f t="shared" si="2"/>
        <v>#VALUE!</v>
      </c>
    </row>
    <row r="95" spans="2:5" ht="15">
      <c r="B95">
        <v>139</v>
      </c>
      <c r="C95" s="6" t="e">
        <f t="shared" si="2"/>
        <v>#VALUE!</v>
      </c>
      <c r="D95" s="6" t="e">
        <f t="shared" si="2"/>
        <v>#VALUE!</v>
      </c>
      <c r="E95" s="6" t="e">
        <f t="shared" si="2"/>
        <v>#VALUE!</v>
      </c>
    </row>
    <row r="96" spans="2:5" ht="15">
      <c r="B96" s="7">
        <v>140</v>
      </c>
      <c r="C96" s="6" t="e">
        <f t="shared" si="2"/>
        <v>#VALUE!</v>
      </c>
      <c r="D96" s="6" t="e">
        <f t="shared" si="2"/>
        <v>#VALUE!</v>
      </c>
      <c r="E96" s="6" t="e">
        <f t="shared" si="2"/>
        <v>#VALUE!</v>
      </c>
    </row>
    <row r="97" spans="2:5" ht="15">
      <c r="B97">
        <v>141</v>
      </c>
      <c r="C97" s="6" t="e">
        <f t="shared" si="2"/>
        <v>#VALUE!</v>
      </c>
      <c r="D97" s="6" t="e">
        <f t="shared" si="2"/>
        <v>#VALUE!</v>
      </c>
      <c r="E97" s="6" t="e">
        <f t="shared" si="2"/>
        <v>#VALUE!</v>
      </c>
    </row>
    <row r="98" spans="2:5" ht="15">
      <c r="B98" s="7">
        <v>142</v>
      </c>
      <c r="C98" s="6" t="e">
        <f t="shared" si="2"/>
        <v>#VALUE!</v>
      </c>
      <c r="D98" s="6" t="e">
        <f t="shared" si="2"/>
        <v>#VALUE!</v>
      </c>
      <c r="E98" s="6" t="e">
        <f t="shared" si="2"/>
        <v>#VALUE!</v>
      </c>
    </row>
    <row r="99" spans="2:5" ht="15">
      <c r="B99">
        <v>143</v>
      </c>
      <c r="C99" s="6" t="e">
        <f t="shared" si="2"/>
        <v>#VALUE!</v>
      </c>
      <c r="D99" s="6" t="e">
        <f t="shared" si="2"/>
        <v>#VALUE!</v>
      </c>
      <c r="E99" s="6" t="e">
        <f t="shared" si="2"/>
        <v>#VALUE!</v>
      </c>
    </row>
    <row r="100" spans="2:5" ht="15">
      <c r="B100" s="7">
        <v>144</v>
      </c>
      <c r="C100" s="6" t="e">
        <f t="shared" si="2"/>
        <v>#VALUE!</v>
      </c>
      <c r="D100" s="6" t="e">
        <f t="shared" si="2"/>
        <v>#VALUE!</v>
      </c>
      <c r="E100" s="6" t="e">
        <f t="shared" si="2"/>
        <v>#VALUE!</v>
      </c>
    </row>
    <row r="101" spans="2:5" ht="15">
      <c r="B101">
        <v>145</v>
      </c>
      <c r="C101" s="6" t="e">
        <f t="shared" si="2"/>
        <v>#VALUE!</v>
      </c>
      <c r="D101" s="6" t="e">
        <f t="shared" si="2"/>
        <v>#VALUE!</v>
      </c>
      <c r="E101" s="6" t="e">
        <f t="shared" si="2"/>
        <v>#VALUE!</v>
      </c>
    </row>
    <row r="102" spans="2:5" ht="15">
      <c r="B102" s="7">
        <v>146</v>
      </c>
      <c r="C102" s="6" t="e">
        <f t="shared" si="2"/>
        <v>#VALUE!</v>
      </c>
      <c r="D102" s="6" t="e">
        <f t="shared" si="2"/>
        <v>#VALUE!</v>
      </c>
      <c r="E102" s="6" t="e">
        <f t="shared" si="2"/>
        <v>#VALUE!</v>
      </c>
    </row>
    <row r="103" spans="2:5" ht="15">
      <c r="B103">
        <v>147</v>
      </c>
      <c r="C103" s="6" t="e">
        <f aca="true" t="shared" si="3" ref="C103:E116">bsc(C$4,0,$B103,$C$3,LN(1+$D$3),$E$3,$F$3)</f>
        <v>#VALUE!</v>
      </c>
      <c r="D103" s="6" t="e">
        <f t="shared" si="3"/>
        <v>#VALUE!</v>
      </c>
      <c r="E103" s="6" t="e">
        <f t="shared" si="3"/>
        <v>#VALUE!</v>
      </c>
    </row>
    <row r="104" spans="2:5" ht="15">
      <c r="B104" s="7">
        <v>148</v>
      </c>
      <c r="C104" s="6" t="e">
        <f t="shared" si="3"/>
        <v>#VALUE!</v>
      </c>
      <c r="D104" s="6" t="e">
        <f t="shared" si="3"/>
        <v>#VALUE!</v>
      </c>
      <c r="E104" s="6" t="e">
        <f t="shared" si="3"/>
        <v>#VALUE!</v>
      </c>
    </row>
    <row r="105" spans="2:5" ht="15">
      <c r="B105">
        <v>149</v>
      </c>
      <c r="C105" s="6" t="e">
        <f t="shared" si="3"/>
        <v>#VALUE!</v>
      </c>
      <c r="D105" s="6" t="e">
        <f t="shared" si="3"/>
        <v>#VALUE!</v>
      </c>
      <c r="E105" s="6" t="e">
        <f t="shared" si="3"/>
        <v>#VALUE!</v>
      </c>
    </row>
    <row r="106" spans="2:5" ht="15">
      <c r="B106" s="7">
        <v>150</v>
      </c>
      <c r="C106" s="6" t="e">
        <f t="shared" si="3"/>
        <v>#VALUE!</v>
      </c>
      <c r="D106" s="6" t="e">
        <f t="shared" si="3"/>
        <v>#VALUE!</v>
      </c>
      <c r="E106" s="6" t="e">
        <f t="shared" si="3"/>
        <v>#VALUE!</v>
      </c>
    </row>
    <row r="107" spans="2:5" ht="15">
      <c r="B107">
        <v>151</v>
      </c>
      <c r="C107" s="6" t="e">
        <f t="shared" si="3"/>
        <v>#VALUE!</v>
      </c>
      <c r="D107" s="6" t="e">
        <f t="shared" si="3"/>
        <v>#VALUE!</v>
      </c>
      <c r="E107" s="6" t="e">
        <f t="shared" si="3"/>
        <v>#VALUE!</v>
      </c>
    </row>
    <row r="108" spans="2:5" ht="15">
      <c r="B108" s="7">
        <v>152</v>
      </c>
      <c r="C108" s="6" t="e">
        <f t="shared" si="3"/>
        <v>#VALUE!</v>
      </c>
      <c r="D108" s="6" t="e">
        <f t="shared" si="3"/>
        <v>#VALUE!</v>
      </c>
      <c r="E108" s="6" t="e">
        <f t="shared" si="3"/>
        <v>#VALUE!</v>
      </c>
    </row>
    <row r="109" spans="2:5" ht="15">
      <c r="B109">
        <v>153</v>
      </c>
      <c r="C109" s="6" t="e">
        <f t="shared" si="3"/>
        <v>#VALUE!</v>
      </c>
      <c r="D109" s="6" t="e">
        <f t="shared" si="3"/>
        <v>#VALUE!</v>
      </c>
      <c r="E109" s="6" t="e">
        <f t="shared" si="3"/>
        <v>#VALUE!</v>
      </c>
    </row>
    <row r="110" spans="2:5" ht="15">
      <c r="B110" s="7">
        <v>154</v>
      </c>
      <c r="C110" s="6" t="e">
        <f t="shared" si="3"/>
        <v>#VALUE!</v>
      </c>
      <c r="D110" s="6" t="e">
        <f t="shared" si="3"/>
        <v>#VALUE!</v>
      </c>
      <c r="E110" s="6" t="e">
        <f t="shared" si="3"/>
        <v>#VALUE!</v>
      </c>
    </row>
    <row r="111" spans="2:5" ht="15">
      <c r="B111">
        <v>155</v>
      </c>
      <c r="C111" s="6" t="e">
        <f t="shared" si="3"/>
        <v>#VALUE!</v>
      </c>
      <c r="D111" s="6" t="e">
        <f t="shared" si="3"/>
        <v>#VALUE!</v>
      </c>
      <c r="E111" s="6" t="e">
        <f t="shared" si="3"/>
        <v>#VALUE!</v>
      </c>
    </row>
    <row r="112" spans="2:5" ht="15">
      <c r="B112" s="7">
        <v>156</v>
      </c>
      <c r="C112" s="6" t="e">
        <f t="shared" si="3"/>
        <v>#VALUE!</v>
      </c>
      <c r="D112" s="6" t="e">
        <f t="shared" si="3"/>
        <v>#VALUE!</v>
      </c>
      <c r="E112" s="6" t="e">
        <f t="shared" si="3"/>
        <v>#VALUE!</v>
      </c>
    </row>
    <row r="113" spans="2:5" ht="15">
      <c r="B113">
        <v>157</v>
      </c>
      <c r="C113" s="6" t="e">
        <f t="shared" si="3"/>
        <v>#VALUE!</v>
      </c>
      <c r="D113" s="6" t="e">
        <f t="shared" si="3"/>
        <v>#VALUE!</v>
      </c>
      <c r="E113" s="6" t="e">
        <f t="shared" si="3"/>
        <v>#VALUE!</v>
      </c>
    </row>
    <row r="114" spans="2:5" ht="15">
      <c r="B114" s="7">
        <v>158</v>
      </c>
      <c r="C114" s="6" t="e">
        <f t="shared" si="3"/>
        <v>#VALUE!</v>
      </c>
      <c r="D114" s="6" t="e">
        <f t="shared" si="3"/>
        <v>#VALUE!</v>
      </c>
      <c r="E114" s="6" t="e">
        <f t="shared" si="3"/>
        <v>#VALUE!</v>
      </c>
    </row>
    <row r="115" spans="2:5" ht="15">
      <c r="B115">
        <v>159</v>
      </c>
      <c r="C115" s="6" t="e">
        <f t="shared" si="3"/>
        <v>#VALUE!</v>
      </c>
      <c r="D115" s="6" t="e">
        <f t="shared" si="3"/>
        <v>#VALUE!</v>
      </c>
      <c r="E115" s="6" t="e">
        <f t="shared" si="3"/>
        <v>#VALUE!</v>
      </c>
    </row>
    <row r="116" spans="2:5" ht="15">
      <c r="B116" s="7">
        <v>160</v>
      </c>
      <c r="C116" s="6" t="e">
        <f t="shared" si="3"/>
        <v>#VALUE!</v>
      </c>
      <c r="D116" s="6" t="e">
        <f t="shared" si="3"/>
        <v>#VALUE!</v>
      </c>
      <c r="E116" s="6" t="e">
        <f t="shared" si="3"/>
        <v>#VALUE!</v>
      </c>
    </row>
    <row r="117" spans="3:4" ht="15">
      <c r="C117" s="6"/>
      <c r="D117" s="6"/>
    </row>
    <row r="118" spans="2:4" ht="15">
      <c r="B118" s="7"/>
      <c r="C118" s="6"/>
      <c r="D118" s="6"/>
    </row>
    <row r="119" spans="3:4" ht="15">
      <c r="C119" s="6"/>
      <c r="D119" s="6"/>
    </row>
    <row r="120" spans="2:4" ht="15">
      <c r="B120" s="7"/>
      <c r="C120" s="6"/>
      <c r="D120" s="6"/>
    </row>
    <row r="121" spans="3:4" ht="15">
      <c r="C121" s="6"/>
      <c r="D121" s="6"/>
    </row>
    <row r="122" spans="2:4" ht="15">
      <c r="B122" s="7"/>
      <c r="C122" s="6"/>
      <c r="D122" s="6"/>
    </row>
    <row r="123" spans="3:4" ht="15">
      <c r="C123" s="6"/>
      <c r="D123" s="6"/>
    </row>
    <row r="124" spans="2:4" ht="15">
      <c r="B124" s="7"/>
      <c r="C124" s="6"/>
      <c r="D124" s="6"/>
    </row>
    <row r="125" spans="3:4" ht="15">
      <c r="C125" s="6"/>
      <c r="D125" s="6"/>
    </row>
    <row r="126" spans="2:4" ht="15">
      <c r="B126" s="7"/>
      <c r="C126" s="6"/>
      <c r="D126" s="6"/>
    </row>
    <row r="127" spans="3:4" ht="15">
      <c r="C127" s="6"/>
      <c r="D127" s="6"/>
    </row>
    <row r="128" spans="2:4" ht="15">
      <c r="B128" s="7"/>
      <c r="C128" s="6"/>
      <c r="D128" s="6"/>
    </row>
    <row r="129" spans="3:4" ht="15">
      <c r="C129" s="6"/>
      <c r="D129" s="6"/>
    </row>
    <row r="130" spans="2:4" ht="15">
      <c r="B130" s="7"/>
      <c r="C130" s="6"/>
      <c r="D130" s="6"/>
    </row>
    <row r="131" spans="3:4" ht="15">
      <c r="C131" s="6"/>
      <c r="D131" s="6"/>
    </row>
    <row r="132" spans="2:4" ht="15">
      <c r="B132" s="7"/>
      <c r="C132" s="6"/>
      <c r="D132" s="6"/>
    </row>
    <row r="133" spans="3:4" ht="15">
      <c r="C133" s="6"/>
      <c r="D133" s="6"/>
    </row>
    <row r="134" spans="2:4" ht="15">
      <c r="B134" s="7"/>
      <c r="C134" s="6"/>
      <c r="D134" s="6"/>
    </row>
    <row r="135" spans="3:4" ht="15">
      <c r="C135" s="6"/>
      <c r="D135" s="6"/>
    </row>
    <row r="136" spans="2:4" ht="15">
      <c r="B136" s="7"/>
      <c r="C136" s="6"/>
      <c r="D136" s="6"/>
    </row>
    <row r="137" spans="3:4" ht="15">
      <c r="C137" s="6"/>
      <c r="D137" s="6"/>
    </row>
    <row r="138" spans="2:4" ht="15">
      <c r="B138" s="7"/>
      <c r="C138" s="6"/>
      <c r="D138" s="6"/>
    </row>
    <row r="139" spans="3:4" ht="15">
      <c r="C139" s="6"/>
      <c r="D139" s="6"/>
    </row>
    <row r="140" spans="2:4" ht="15">
      <c r="B140" s="7"/>
      <c r="C140" s="6"/>
      <c r="D140" s="6"/>
    </row>
    <row r="141" spans="3:4" ht="15">
      <c r="C141" s="6"/>
      <c r="D141" s="6"/>
    </row>
    <row r="142" spans="2:4" ht="15">
      <c r="B142" s="7"/>
      <c r="C142" s="6"/>
      <c r="D142" s="6"/>
    </row>
    <row r="143" spans="3:4" ht="15">
      <c r="C143" s="6"/>
      <c r="D143" s="6"/>
    </row>
    <row r="144" spans="2:4" ht="15">
      <c r="B144" s="7"/>
      <c r="C144" s="6"/>
      <c r="D144" s="6"/>
    </row>
    <row r="145" spans="3:4" ht="15">
      <c r="C145" s="6"/>
      <c r="D145" s="6"/>
    </row>
    <row r="146" spans="2:4" ht="15">
      <c r="B146" s="7"/>
      <c r="C146" s="6"/>
      <c r="D146" s="6"/>
    </row>
    <row r="147" spans="3:4" ht="15">
      <c r="C147" s="6"/>
      <c r="D147" s="6"/>
    </row>
    <row r="148" spans="2:4" ht="15">
      <c r="B148" s="7"/>
      <c r="C148" s="6"/>
      <c r="D148" s="6"/>
    </row>
    <row r="149" spans="3:4" ht="15">
      <c r="C149" s="6"/>
      <c r="D149" s="6"/>
    </row>
    <row r="150" spans="2:4" ht="15">
      <c r="B150" s="7"/>
      <c r="C150" s="6"/>
      <c r="D150" s="6"/>
    </row>
    <row r="151" spans="3:4" ht="15">
      <c r="C151" s="6"/>
      <c r="D151" s="6"/>
    </row>
    <row r="152" spans="2:4" ht="15">
      <c r="B152" s="7"/>
      <c r="C152" s="6"/>
      <c r="D152" s="6"/>
    </row>
    <row r="153" spans="3:4" ht="15">
      <c r="C153" s="6"/>
      <c r="D153" s="6"/>
    </row>
    <row r="154" spans="2:4" ht="15">
      <c r="B154" s="7"/>
      <c r="C154" s="6"/>
      <c r="D154" s="6"/>
    </row>
    <row r="155" spans="3:4" ht="15">
      <c r="C155" s="6"/>
      <c r="D155" s="6"/>
    </row>
    <row r="156" spans="2:4" ht="15">
      <c r="B156" s="7"/>
      <c r="C156" s="6"/>
      <c r="D156" s="6"/>
    </row>
    <row r="157" spans="3:4" ht="15">
      <c r="C157" s="6"/>
      <c r="D157" s="6"/>
    </row>
    <row r="158" spans="2:4" ht="15">
      <c r="B158" s="7"/>
      <c r="C158" s="6"/>
      <c r="D158" s="6"/>
    </row>
    <row r="159" spans="3:4" ht="15">
      <c r="C159" s="6"/>
      <c r="D159" s="6"/>
    </row>
    <row r="160" spans="2:4" ht="15">
      <c r="B160" s="7"/>
      <c r="C160" s="6"/>
      <c r="D160" s="6"/>
    </row>
    <row r="161" spans="3:4" ht="15">
      <c r="C161" s="6"/>
      <c r="D161" s="6"/>
    </row>
    <row r="162" spans="2:4" ht="15">
      <c r="B162" s="7"/>
      <c r="C162" s="6"/>
      <c r="D162" s="6"/>
    </row>
    <row r="163" spans="3:4" ht="15">
      <c r="C163" s="6"/>
      <c r="D163" s="6"/>
    </row>
    <row r="164" spans="2:4" ht="15">
      <c r="B164" s="7"/>
      <c r="C164" s="6"/>
      <c r="D164" s="6"/>
    </row>
    <row r="165" spans="3:4" ht="15">
      <c r="C165" s="6"/>
      <c r="D165" s="6"/>
    </row>
    <row r="166" spans="2:4" ht="15">
      <c r="B166" s="7"/>
      <c r="C166" s="6"/>
      <c r="D166" s="6"/>
    </row>
    <row r="167" spans="3:4" ht="15">
      <c r="C167" s="6"/>
      <c r="D167" s="6"/>
    </row>
    <row r="168" spans="2:4" ht="15">
      <c r="B168" s="7"/>
      <c r="C168" s="6"/>
      <c r="D168" s="6"/>
    </row>
    <row r="169" spans="3:4" ht="15">
      <c r="C169" s="6"/>
      <c r="D169" s="6"/>
    </row>
    <row r="170" spans="2:4" ht="15">
      <c r="B170" s="7"/>
      <c r="C170" s="6"/>
      <c r="D170" s="6"/>
    </row>
    <row r="171" spans="3:4" ht="15">
      <c r="C171" s="6"/>
      <c r="D171" s="6"/>
    </row>
    <row r="172" spans="2:4" ht="15">
      <c r="B172" s="7"/>
      <c r="C172" s="6"/>
      <c r="D172" s="6"/>
    </row>
    <row r="173" spans="3:4" ht="15">
      <c r="C173" s="6"/>
      <c r="D173" s="6"/>
    </row>
    <row r="174" spans="2:4" ht="15">
      <c r="B174" s="7"/>
      <c r="C174" s="6"/>
      <c r="D174" s="6"/>
    </row>
    <row r="175" spans="3:4" ht="15">
      <c r="C175" s="6"/>
      <c r="D175" s="6"/>
    </row>
    <row r="176" spans="2:4" ht="15">
      <c r="B176" s="7"/>
      <c r="C176" s="6"/>
      <c r="D176" s="6"/>
    </row>
    <row r="177" spans="3:4" ht="15">
      <c r="C177" s="6"/>
      <c r="D177" s="6"/>
    </row>
    <row r="178" spans="2:4" ht="15">
      <c r="B178" s="7"/>
      <c r="C178" s="6"/>
      <c r="D178" s="6"/>
    </row>
    <row r="179" spans="3:4" ht="15">
      <c r="C179" s="6"/>
      <c r="D179" s="6"/>
    </row>
    <row r="180" spans="2:4" ht="15">
      <c r="B180" s="7"/>
      <c r="C180" s="6"/>
      <c r="D180" s="6"/>
    </row>
    <row r="181" spans="3:4" ht="15">
      <c r="C181" s="6"/>
      <c r="D181" s="6"/>
    </row>
    <row r="182" spans="2:4" ht="15">
      <c r="B182" s="7"/>
      <c r="C182" s="6"/>
      <c r="D182" s="6"/>
    </row>
    <row r="183" spans="3:4" ht="15">
      <c r="C183" s="6"/>
      <c r="D183" s="6"/>
    </row>
    <row r="184" spans="2:4" ht="15">
      <c r="B184" s="7"/>
      <c r="C184" s="6"/>
      <c r="D184" s="6"/>
    </row>
    <row r="185" spans="3:4" ht="15">
      <c r="C185" s="6"/>
      <c r="D185" s="6"/>
    </row>
    <row r="186" spans="2:4" ht="15">
      <c r="B186" s="7"/>
      <c r="C186" s="6"/>
      <c r="D186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2:J137"/>
  <sheetViews>
    <sheetView zoomScalePageLayoutView="0" workbookViewId="0" topLeftCell="A1">
      <selection activeCell="G4" sqref="G4"/>
    </sheetView>
  </sheetViews>
  <sheetFormatPr defaultColWidth="9.00390625" defaultRowHeight="12.75"/>
  <cols>
    <col min="10" max="10" width="11.375" style="0" bestFit="1" customWidth="1"/>
  </cols>
  <sheetData>
    <row r="2" spans="1:7" ht="12.75">
      <c r="A2" t="s">
        <v>21</v>
      </c>
      <c r="B2" t="s">
        <v>15</v>
      </c>
      <c r="C2" t="s">
        <v>23</v>
      </c>
      <c r="D2" t="s">
        <v>9</v>
      </c>
      <c r="E2" t="s">
        <v>22</v>
      </c>
      <c r="F2" t="s">
        <v>14</v>
      </c>
      <c r="G2" t="s">
        <v>17</v>
      </c>
    </row>
    <row r="3" spans="1:7" ht="12.75">
      <c r="A3">
        <v>100</v>
      </c>
      <c r="B3">
        <f>A3*EXP(C3*D3)</f>
        <v>100</v>
      </c>
      <c r="C3" s="22">
        <v>0</v>
      </c>
      <c r="D3" s="21">
        <v>4</v>
      </c>
      <c r="E3" s="22">
        <v>0.2</v>
      </c>
      <c r="F3" s="22">
        <v>0.02</v>
      </c>
      <c r="G3" s="21">
        <v>1</v>
      </c>
    </row>
    <row r="4" ht="12.75">
      <c r="I4">
        <v>50</v>
      </c>
    </row>
    <row r="6" spans="1:10" ht="12.75">
      <c r="A6" t="s">
        <v>16</v>
      </c>
      <c r="B6" t="s">
        <v>24</v>
      </c>
      <c r="C6" t="s">
        <v>20</v>
      </c>
      <c r="F6" s="10">
        <f>SUM(F8:F108)</f>
        <v>9.999995630247186</v>
      </c>
      <c r="H6" t="s">
        <v>18</v>
      </c>
      <c r="I6" t="s">
        <v>19</v>
      </c>
      <c r="J6" t="s">
        <v>12</v>
      </c>
    </row>
    <row r="7" spans="1:10" ht="12.75">
      <c r="A7">
        <v>0</v>
      </c>
      <c r="B7">
        <v>0</v>
      </c>
      <c r="E7" t="s">
        <v>11</v>
      </c>
      <c r="F7" t="s">
        <v>12</v>
      </c>
      <c r="G7" t="s">
        <v>13</v>
      </c>
      <c r="H7">
        <v>0</v>
      </c>
      <c r="I7">
        <v>0</v>
      </c>
      <c r="J7">
        <v>0</v>
      </c>
    </row>
    <row r="8" spans="1:10" ht="12.75">
      <c r="A8">
        <v>1</v>
      </c>
      <c r="B8">
        <f>bondPV($F$3,$D$3,$B$3,$E$3,$A8,$G$3)</f>
        <v>0.9231163463866358</v>
      </c>
      <c r="C8">
        <f>LN(A8/B8)/$D$3</f>
        <v>0.020000000000000018</v>
      </c>
      <c r="E8">
        <v>-5</v>
      </c>
      <c r="F8" s="10">
        <f aca="true" t="shared" si="0" ref="F8:F71">EXP(-(E8^2)/2)/((2*PI())^0.5)</f>
        <v>1.4867195147342979E-06</v>
      </c>
      <c r="G8" s="11">
        <f>F8/$F$6</f>
        <v>1.48672016439426E-07</v>
      </c>
      <c r="H8">
        <f>EXP(($F$3-($E$3^2)/2)*$D$3+$E$3*E8*$D$3^0.5)*$B$3</f>
        <v>13.53352832366127</v>
      </c>
      <c r="I8">
        <f>IF(H8&gt;$I$4,$I$4,$G$3*H8)</f>
        <v>13.53352832366127</v>
      </c>
      <c r="J8">
        <v>0</v>
      </c>
    </row>
    <row r="9" spans="1:10" ht="12.75">
      <c r="A9">
        <v>2</v>
      </c>
      <c r="B9">
        <f aca="true" t="shared" si="1" ref="B9:B72">bondPV($F$3,$D$3,$B$3,$E$3,$A9,$G$3)</f>
        <v>1.8462326927732715</v>
      </c>
      <c r="C9">
        <f aca="true" t="shared" si="2" ref="C9:C72">LN(A9/B9)/$D$3</f>
        <v>0.020000000000000018</v>
      </c>
      <c r="E9">
        <v>-4.9</v>
      </c>
      <c r="F9" s="10">
        <f t="shared" si="0"/>
        <v>2.438960745893352E-06</v>
      </c>
      <c r="G9" s="11">
        <f aca="true" t="shared" si="3" ref="G9:G72">F9/$F$6</f>
        <v>2.438961811659376E-07</v>
      </c>
      <c r="H9">
        <f aca="true" t="shared" si="4" ref="H9:H72">EXP(($F$3-($E$3^2)/2)*$D$3+$E$3*E9*$D$3^0.5)*$B$3</f>
        <v>14.085842092104498</v>
      </c>
      <c r="I9">
        <f aca="true" t="shared" si="5" ref="I9:I72">IF(H9&gt;$I$4,$I$4,$G$3*H9)</f>
        <v>14.085842092104498</v>
      </c>
      <c r="J9">
        <f>G9/(H10-H8)</f>
        <v>2.1637963915157887E-07</v>
      </c>
    </row>
    <row r="10" spans="1:10" ht="12.75">
      <c r="A10">
        <v>3</v>
      </c>
      <c r="B10">
        <f t="shared" si="1"/>
        <v>2.7693490391599074</v>
      </c>
      <c r="C10">
        <f t="shared" si="2"/>
        <v>0.020000000000000018</v>
      </c>
      <c r="E10">
        <v>-4.8</v>
      </c>
      <c r="F10" s="10">
        <f t="shared" si="0"/>
        <v>3.961299091032075E-06</v>
      </c>
      <c r="G10" s="11">
        <f t="shared" si="3"/>
        <v>3.9613008220226164E-07</v>
      </c>
      <c r="H10">
        <f t="shared" si="4"/>
        <v>14.660696213035015</v>
      </c>
      <c r="I10">
        <f t="shared" si="5"/>
        <v>14.660696213035015</v>
      </c>
      <c r="J10">
        <f aca="true" t="shared" si="6" ref="J10:J73">G10/(H11-H9)</f>
        <v>3.3765830547384983E-07</v>
      </c>
    </row>
    <row r="11" spans="1:10" ht="12.75">
      <c r="A11">
        <v>4</v>
      </c>
      <c r="B11">
        <f t="shared" si="1"/>
        <v>3.692465385546543</v>
      </c>
      <c r="C11">
        <f t="shared" si="2"/>
        <v>0.020000000000000018</v>
      </c>
      <c r="E11">
        <v>-4.7</v>
      </c>
      <c r="F11" s="10">
        <f t="shared" si="0"/>
        <v>6.36982517886709E-06</v>
      </c>
      <c r="G11" s="11">
        <f t="shared" si="3"/>
        <v>6.369827962324456E-07</v>
      </c>
      <c r="H11">
        <f t="shared" si="4"/>
        <v>15.259010575688386</v>
      </c>
      <c r="I11">
        <f t="shared" si="5"/>
        <v>15.259010575688386</v>
      </c>
      <c r="J11">
        <f t="shared" si="6"/>
        <v>5.21669608505204E-07</v>
      </c>
    </row>
    <row r="12" spans="1:10" ht="12.75">
      <c r="A12">
        <v>5</v>
      </c>
      <c r="B12">
        <f t="shared" si="1"/>
        <v>4.615581731933179</v>
      </c>
      <c r="C12">
        <f t="shared" si="2"/>
        <v>0.020000000000000018</v>
      </c>
      <c r="E12">
        <v>-4.6</v>
      </c>
      <c r="F12" s="10">
        <f t="shared" si="0"/>
        <v>1.014085206548676E-05</v>
      </c>
      <c r="G12" s="11">
        <f t="shared" si="3"/>
        <v>1.014085649679038E-06</v>
      </c>
      <c r="H12">
        <f t="shared" si="4"/>
        <v>15.88174261069207</v>
      </c>
      <c r="I12">
        <f t="shared" si="5"/>
        <v>15.88174261069207</v>
      </c>
      <c r="J12">
        <f t="shared" si="6"/>
        <v>7.979408353991072E-07</v>
      </c>
    </row>
    <row r="13" spans="1:10" ht="12.75">
      <c r="A13">
        <v>6</v>
      </c>
      <c r="B13">
        <f t="shared" si="1"/>
        <v>5.5386980783195305</v>
      </c>
      <c r="C13">
        <f t="shared" si="2"/>
        <v>0.02000000000001283</v>
      </c>
      <c r="E13">
        <v>-4.5</v>
      </c>
      <c r="F13" s="10">
        <f t="shared" si="0"/>
        <v>1.5983741106905478E-05</v>
      </c>
      <c r="G13" s="11">
        <f t="shared" si="3"/>
        <v>1.5983748091408298E-06</v>
      </c>
      <c r="H13">
        <f t="shared" si="4"/>
        <v>16.529888822158654</v>
      </c>
      <c r="I13">
        <f t="shared" si="5"/>
        <v>16.529888822158654</v>
      </c>
      <c r="J13">
        <f t="shared" si="6"/>
        <v>1.2083782539317809E-06</v>
      </c>
    </row>
    <row r="14" spans="1:10" ht="12.75">
      <c r="A14">
        <v>7</v>
      </c>
      <c r="B14">
        <f t="shared" si="1"/>
        <v>6.46181442470122</v>
      </c>
      <c r="C14">
        <f t="shared" si="2"/>
        <v>0.020000000000202328</v>
      </c>
      <c r="E14">
        <v>-4.4</v>
      </c>
      <c r="F14" s="10">
        <f t="shared" si="0"/>
        <v>2.4942471290053535E-05</v>
      </c>
      <c r="G14" s="11">
        <f t="shared" si="3"/>
        <v>2.494248218930171E-06</v>
      </c>
      <c r="H14">
        <f t="shared" si="4"/>
        <v>17.20448638230505</v>
      </c>
      <c r="I14">
        <f t="shared" si="5"/>
        <v>17.20448638230505</v>
      </c>
      <c r="J14">
        <f t="shared" si="6"/>
        <v>1.8117245371341399E-06</v>
      </c>
    </row>
    <row r="15" spans="1:10" ht="12.75">
      <c r="A15">
        <v>8</v>
      </c>
      <c r="B15">
        <f t="shared" si="1"/>
        <v>7.384930771035859</v>
      </c>
      <c r="C15">
        <f t="shared" si="2"/>
        <v>0.020000000001937322</v>
      </c>
      <c r="E15">
        <v>-4.3</v>
      </c>
      <c r="F15" s="10">
        <f t="shared" si="0"/>
        <v>3.853519674208713E-05</v>
      </c>
      <c r="G15" s="11">
        <f t="shared" si="3"/>
        <v>3.853521358102293E-06</v>
      </c>
      <c r="H15">
        <f t="shared" si="4"/>
        <v>17.906614791149323</v>
      </c>
      <c r="I15">
        <f t="shared" si="5"/>
        <v>17.906614791149323</v>
      </c>
      <c r="J15">
        <f t="shared" si="6"/>
        <v>2.6892952612254347E-06</v>
      </c>
    </row>
    <row r="16" spans="1:10" ht="12.75">
      <c r="A16">
        <v>9</v>
      </c>
      <c r="B16">
        <f t="shared" si="1"/>
        <v>8.308047117048124</v>
      </c>
      <c r="C16">
        <f t="shared" si="2"/>
        <v>0.020000000012987365</v>
      </c>
      <c r="E16">
        <v>-4.2</v>
      </c>
      <c r="F16" s="10">
        <f t="shared" si="0"/>
        <v>5.8943067756539855E-05</v>
      </c>
      <c r="G16" s="11">
        <f t="shared" si="3"/>
        <v>5.894309351321473E-06</v>
      </c>
      <c r="H16">
        <f t="shared" si="4"/>
        <v>18.637397603940993</v>
      </c>
      <c r="I16">
        <f t="shared" si="5"/>
        <v>18.637397603940993</v>
      </c>
      <c r="J16">
        <f t="shared" si="6"/>
        <v>3.952226830480694E-06</v>
      </c>
    </row>
    <row r="17" spans="1:10" ht="12.75">
      <c r="A17">
        <v>10</v>
      </c>
      <c r="B17">
        <f t="shared" si="1"/>
        <v>9.231163461414786</v>
      </c>
      <c r="C17">
        <f t="shared" si="2"/>
        <v>0.0200000000663939</v>
      </c>
      <c r="E17">
        <v>-4.1</v>
      </c>
      <c r="F17" s="10">
        <f t="shared" si="0"/>
        <v>8.926165717713293E-05</v>
      </c>
      <c r="G17" s="11">
        <f t="shared" si="3"/>
        <v>8.926169618228773E-06</v>
      </c>
      <c r="H17">
        <f t="shared" si="4"/>
        <v>19.398004229089192</v>
      </c>
      <c r="I17">
        <f t="shared" si="5"/>
        <v>19.398004229089192</v>
      </c>
      <c r="J17">
        <f t="shared" si="6"/>
        <v>5.750456106973129E-06</v>
      </c>
    </row>
    <row r="18" spans="1:10" ht="12.75">
      <c r="A18">
        <v>11</v>
      </c>
      <c r="B18">
        <f t="shared" si="1"/>
        <v>10.1542797991083</v>
      </c>
      <c r="C18">
        <f t="shared" si="2"/>
        <v>0.020000000274384158</v>
      </c>
      <c r="E18">
        <v>-4</v>
      </c>
      <c r="F18" s="10">
        <f t="shared" si="0"/>
        <v>0.00013383022576488537</v>
      </c>
      <c r="G18" s="11">
        <f t="shared" si="3"/>
        <v>1.3383028424541148E-05</v>
      </c>
      <c r="H18">
        <f t="shared" si="4"/>
        <v>20.189651799465537</v>
      </c>
      <c r="I18">
        <f t="shared" si="5"/>
        <v>20.189651799465537</v>
      </c>
      <c r="J18">
        <f t="shared" si="6"/>
        <v>8.283612575342018E-06</v>
      </c>
    </row>
    <row r="19" spans="1:10" ht="12.75">
      <c r="A19">
        <v>12</v>
      </c>
      <c r="B19">
        <f t="shared" si="1"/>
        <v>11.077396114280397</v>
      </c>
      <c r="C19">
        <f t="shared" si="2"/>
        <v>0.0200000009559835</v>
      </c>
      <c r="E19">
        <v>-3.9</v>
      </c>
      <c r="F19" s="10">
        <f t="shared" si="0"/>
        <v>0.00019865547139277272</v>
      </c>
      <c r="G19" s="11">
        <f t="shared" si="3"/>
        <v>1.9865555820034116E-05</v>
      </c>
      <c r="H19">
        <f t="shared" si="4"/>
        <v>21.013607120076472</v>
      </c>
      <c r="I19">
        <f t="shared" si="5"/>
        <v>21.013607120076472</v>
      </c>
      <c r="J19">
        <f t="shared" si="6"/>
        <v>1.1813928002515543E-05</v>
      </c>
    </row>
    <row r="20" spans="1:10" ht="12.75">
      <c r="A20">
        <v>13</v>
      </c>
      <c r="B20">
        <f t="shared" si="1"/>
        <v>12.000512363973918</v>
      </c>
      <c r="C20">
        <f t="shared" si="2"/>
        <v>0.020000002896800203</v>
      </c>
      <c r="E20">
        <v>-3.8</v>
      </c>
      <c r="F20" s="10">
        <f t="shared" si="0"/>
        <v>0.00029194692579146027</v>
      </c>
      <c r="G20" s="11">
        <f t="shared" si="3"/>
        <v>2.9194705336510605E-05</v>
      </c>
      <c r="H20">
        <f t="shared" si="4"/>
        <v>21.871188695221473</v>
      </c>
      <c r="I20">
        <f t="shared" si="5"/>
        <v>21.871188695221473</v>
      </c>
      <c r="J20">
        <f t="shared" si="6"/>
        <v>1.668114725123148E-05</v>
      </c>
    </row>
    <row r="21" spans="1:10" ht="12.75">
      <c r="A21">
        <v>14</v>
      </c>
      <c r="B21">
        <f t="shared" si="1"/>
        <v>12.923628445321008</v>
      </c>
      <c r="C21">
        <f t="shared" si="2"/>
        <v>0.020000007816920188</v>
      </c>
      <c r="E21">
        <v>-3.7</v>
      </c>
      <c r="F21" s="10">
        <f t="shared" si="0"/>
        <v>0.00042478027055075143</v>
      </c>
      <c r="G21" s="11">
        <f t="shared" si="3"/>
        <v>4.247804561693108E-05</v>
      </c>
      <c r="H21">
        <f t="shared" si="4"/>
        <v>22.763768838381267</v>
      </c>
      <c r="I21">
        <f t="shared" si="5"/>
        <v>22.763768838381267</v>
      </c>
      <c r="J21">
        <f t="shared" si="6"/>
        <v>2.331924941433919E-05</v>
      </c>
    </row>
    <row r="22" spans="1:10" ht="12.75">
      <c r="A22">
        <v>15</v>
      </c>
      <c r="B22">
        <f t="shared" si="1"/>
        <v>13.846744136100321</v>
      </c>
      <c r="C22">
        <f t="shared" si="2"/>
        <v>0.020000019132641683</v>
      </c>
      <c r="E22">
        <v>-3.6</v>
      </c>
      <c r="F22" s="10">
        <f t="shared" si="0"/>
        <v>0.0006119019301137719</v>
      </c>
      <c r="G22" s="11">
        <f t="shared" si="3"/>
        <v>6.119021974999068E-05</v>
      </c>
      <c r="H22">
        <f t="shared" si="4"/>
        <v>23.69277586821217</v>
      </c>
      <c r="I22">
        <f t="shared" si="5"/>
        <v>23.69277586821217</v>
      </c>
      <c r="J22">
        <f t="shared" si="6"/>
        <v>3.2274555830715665E-05</v>
      </c>
    </row>
    <row r="23" spans="1:10" ht="12.75">
      <c r="A23">
        <v>16</v>
      </c>
      <c r="B23">
        <f t="shared" si="1"/>
        <v>14.76985899610302</v>
      </c>
      <c r="C23">
        <f t="shared" si="2"/>
        <v>0.020000043095924833</v>
      </c>
      <c r="E23">
        <v>-3.50000000000001</v>
      </c>
      <c r="F23" s="10">
        <f t="shared" si="0"/>
        <v>0.0008726826950457291</v>
      </c>
      <c r="G23" s="11">
        <f t="shared" si="3"/>
        <v>8.72683076386662E-05</v>
      </c>
      <c r="H23">
        <f t="shared" si="4"/>
        <v>24.659696394160548</v>
      </c>
      <c r="I23">
        <f t="shared" si="5"/>
        <v>24.659696394160548</v>
      </c>
      <c r="J23">
        <f t="shared" si="6"/>
        <v>4.4224510634038067E-05</v>
      </c>
    </row>
    <row r="24" spans="1:10" ht="12.75">
      <c r="A24">
        <v>17</v>
      </c>
      <c r="B24">
        <f t="shared" si="1"/>
        <v>15.69297221520875</v>
      </c>
      <c r="C24">
        <f t="shared" si="2"/>
        <v>0.02000009038063273</v>
      </c>
      <c r="E24">
        <v>-3.40000000000001</v>
      </c>
      <c r="F24" s="10">
        <f t="shared" si="0"/>
        <v>0.0012322191684729772</v>
      </c>
      <c r="G24" s="11">
        <f t="shared" si="3"/>
        <v>0.00012322197069225305</v>
      </c>
      <c r="H24">
        <f t="shared" si="4"/>
        <v>25.666077695355483</v>
      </c>
      <c r="I24">
        <f t="shared" si="5"/>
        <v>25.666077695355483</v>
      </c>
      <c r="J24">
        <f t="shared" si="6"/>
        <v>5.999607687184808E-05</v>
      </c>
    </row>
    <row r="25" spans="1:10" ht="12.75">
      <c r="A25">
        <v>18</v>
      </c>
      <c r="B25">
        <f t="shared" si="1"/>
        <v>16.616082393804387</v>
      </c>
      <c r="C25">
        <f t="shared" si="2"/>
        <v>0.02000017815798211</v>
      </c>
      <c r="E25">
        <v>-3.30000000000001</v>
      </c>
      <c r="F25" s="10">
        <f t="shared" si="0"/>
        <v>0.0017225689390536231</v>
      </c>
      <c r="G25" s="11">
        <f t="shared" si="3"/>
        <v>0.0001722569691773999</v>
      </c>
      <c r="H25">
        <f t="shared" si="4"/>
        <v>26.713530196584927</v>
      </c>
      <c r="I25">
        <f t="shared" si="5"/>
        <v>26.713530196584927</v>
      </c>
      <c r="J25">
        <f t="shared" si="6"/>
        <v>8.058231226434712E-05</v>
      </c>
    </row>
    <row r="26" spans="1:10" ht="12.75">
      <c r="A26">
        <v>19</v>
      </c>
      <c r="B26">
        <f t="shared" si="1"/>
        <v>17.539187242381953</v>
      </c>
      <c r="C26">
        <f t="shared" si="2"/>
        <v>0.020000332668616245</v>
      </c>
      <c r="E26">
        <v>-3.20000000000001</v>
      </c>
      <c r="F26" s="10">
        <f t="shared" si="0"/>
        <v>0.0023840882014647662</v>
      </c>
      <c r="G26" s="11">
        <f t="shared" si="3"/>
        <v>0.00023840892432528343</v>
      </c>
      <c r="H26">
        <f t="shared" si="4"/>
        <v>27.803730045319302</v>
      </c>
      <c r="I26">
        <f t="shared" si="5"/>
        <v>27.803730045319302</v>
      </c>
      <c r="J26">
        <f t="shared" si="6"/>
        <v>0.00010715529898735609</v>
      </c>
    </row>
    <row r="27" spans="1:10" ht="12.75">
      <c r="A27">
        <v>20</v>
      </c>
      <c r="B27">
        <f t="shared" si="1"/>
        <v>18.462283189814</v>
      </c>
      <c r="C27">
        <f t="shared" si="2"/>
        <v>0.020000592259722935</v>
      </c>
      <c r="E27">
        <v>-3.10000000000001</v>
      </c>
      <c r="F27" s="10">
        <f t="shared" si="0"/>
        <v>0.00326681905619982</v>
      </c>
      <c r="G27" s="11">
        <f t="shared" si="3"/>
        <v>0.00032668204837196205</v>
      </c>
      <c r="H27">
        <f t="shared" si="4"/>
        <v>28.93842179390495</v>
      </c>
      <c r="I27">
        <f t="shared" si="5"/>
        <v>28.93842179390495</v>
      </c>
      <c r="J27">
        <f t="shared" si="6"/>
        <v>0.00014107323809146654</v>
      </c>
    </row>
    <row r="28" spans="1:10" ht="12.75">
      <c r="A28">
        <v>21</v>
      </c>
      <c r="B28">
        <f t="shared" si="1"/>
        <v>19.38536489370186</v>
      </c>
      <c r="C28">
        <f t="shared" si="2"/>
        <v>0.02000101081743194</v>
      </c>
      <c r="E28">
        <v>-3.00000000000001</v>
      </c>
      <c r="F28" s="10">
        <f t="shared" si="0"/>
        <v>0.004431848411937874</v>
      </c>
      <c r="G28" s="11">
        <f t="shared" si="3"/>
        <v>0.0004431850348546927</v>
      </c>
      <c r="H28">
        <f t="shared" si="4"/>
        <v>30.119421191220084</v>
      </c>
      <c r="I28">
        <f t="shared" si="5"/>
        <v>30.119421191220084</v>
      </c>
      <c r="J28">
        <f t="shared" si="6"/>
        <v>0.00018387922838177483</v>
      </c>
    </row>
    <row r="29" spans="1:10" ht="12.75">
      <c r="A29">
        <v>22</v>
      </c>
      <c r="B29">
        <f t="shared" si="1"/>
        <v>20.308424650969027</v>
      </c>
      <c r="C29">
        <f t="shared" si="2"/>
        <v>0.020001661491361095</v>
      </c>
      <c r="E29">
        <v>-2.90000000000001</v>
      </c>
      <c r="F29" s="10">
        <f t="shared" si="0"/>
        <v>0.0059525324197756795</v>
      </c>
      <c r="G29" s="11">
        <f t="shared" si="3"/>
        <v>0.0005952535020886345</v>
      </c>
      <c r="H29">
        <f t="shared" si="4"/>
        <v>31.348618088260398</v>
      </c>
      <c r="I29">
        <f t="shared" si="5"/>
        <v>31.348618088260398</v>
      </c>
      <c r="J29">
        <f t="shared" si="6"/>
        <v>0.00023728908710240066</v>
      </c>
    </row>
    <row r="30" spans="1:10" ht="12.75">
      <c r="A30">
        <v>23</v>
      </c>
      <c r="B30">
        <f t="shared" si="1"/>
        <v>21.231451712095932</v>
      </c>
      <c r="C30">
        <f t="shared" si="2"/>
        <v>0.020002640582653122</v>
      </c>
      <c r="E30">
        <v>-2.80000000000001</v>
      </c>
      <c r="F30" s="10">
        <f t="shared" si="0"/>
        <v>0.007915451582979743</v>
      </c>
      <c r="G30" s="11">
        <f t="shared" si="3"/>
        <v>0.0007915455041837937</v>
      </c>
      <c r="H30">
        <f t="shared" si="4"/>
        <v>32.62797946230381</v>
      </c>
      <c r="I30">
        <f t="shared" si="5"/>
        <v>32.62797946230381</v>
      </c>
      <c r="J30">
        <f t="shared" si="6"/>
        <v>0.00030316559507295786</v>
      </c>
    </row>
    <row r="31" spans="1:10" ht="12.75">
      <c r="A31">
        <v>24</v>
      </c>
      <c r="B31">
        <f t="shared" si="1"/>
        <v>22.15443150762009</v>
      </c>
      <c r="C31">
        <f t="shared" si="2"/>
        <v>0.020004071450908684</v>
      </c>
      <c r="E31">
        <v>-2.70000000000001</v>
      </c>
      <c r="F31" s="10">
        <f t="shared" si="0"/>
        <v>0.01042093481442232</v>
      </c>
      <c r="G31" s="11">
        <f t="shared" si="3"/>
        <v>0.0010420939368115231</v>
      </c>
      <c r="H31">
        <f t="shared" si="4"/>
        <v>33.95955256449378</v>
      </c>
      <c r="I31">
        <f t="shared" si="5"/>
        <v>33.95955256449378</v>
      </c>
      <c r="J31">
        <f t="shared" si="6"/>
        <v>0.0003834768195859104</v>
      </c>
    </row>
    <row r="32" spans="1:10" ht="12.75">
      <c r="A32">
        <v>25</v>
      </c>
      <c r="B32">
        <f t="shared" si="1"/>
        <v>23.07734480036089</v>
      </c>
      <c r="C32">
        <f t="shared" si="2"/>
        <v>0.020006108289552762</v>
      </c>
      <c r="E32">
        <v>-2.60000000000001</v>
      </c>
      <c r="F32" s="10">
        <f t="shared" si="0"/>
        <v>0.013582969233685271</v>
      </c>
      <c r="G32" s="11">
        <f t="shared" si="3"/>
        <v>0.0013582975169109668</v>
      </c>
      <c r="H32">
        <f t="shared" si="4"/>
        <v>35.34546819587787</v>
      </c>
      <c r="I32">
        <f t="shared" si="5"/>
        <v>35.34546819587787</v>
      </c>
      <c r="J32">
        <f t="shared" si="6"/>
        <v>0.0004802367323004463</v>
      </c>
    </row>
    <row r="33" spans="1:10" ht="12.75">
      <c r="A33">
        <v>26</v>
      </c>
      <c r="B33">
        <f t="shared" si="1"/>
        <v>24.000166780947154</v>
      </c>
      <c r="C33">
        <f t="shared" si="2"/>
        <v>0.02000893962288768</v>
      </c>
      <c r="E33">
        <v>-2.50000000000001</v>
      </c>
      <c r="F33" s="10">
        <f t="shared" si="0"/>
        <v>0.017528300493568086</v>
      </c>
      <c r="G33" s="11">
        <f t="shared" si="3"/>
        <v>0.0017528308153005473</v>
      </c>
      <c r="H33">
        <f t="shared" si="4"/>
        <v>36.78794411714408</v>
      </c>
      <c r="I33">
        <f t="shared" si="5"/>
        <v>36.78794411714408</v>
      </c>
      <c r="J33">
        <f t="shared" si="6"/>
        <v>0.0005954272259028133</v>
      </c>
    </row>
    <row r="34" spans="1:10" ht="12.75">
      <c r="A34">
        <v>27</v>
      </c>
      <c r="B34">
        <f t="shared" si="1"/>
        <v>24.922866127403296</v>
      </c>
      <c r="C34">
        <f t="shared" si="2"/>
        <v>0.020012791390101623</v>
      </c>
      <c r="E34">
        <v>-2.40000000000001</v>
      </c>
      <c r="F34" s="10">
        <f t="shared" si="0"/>
        <v>0.022394530294842355</v>
      </c>
      <c r="G34" s="11">
        <f t="shared" si="3"/>
        <v>0.0022394540080702807</v>
      </c>
      <c r="H34">
        <f t="shared" si="4"/>
        <v>38.289288597511046</v>
      </c>
      <c r="I34">
        <f t="shared" si="5"/>
        <v>38.289288597511046</v>
      </c>
      <c r="J34">
        <f t="shared" si="6"/>
        <v>0.000730901844157195</v>
      </c>
    </row>
    <row r="35" spans="1:10" ht="12.75">
      <c r="A35">
        <v>28</v>
      </c>
      <c r="B35">
        <f t="shared" si="1"/>
        <v>25.84540405166021</v>
      </c>
      <c r="C35">
        <f t="shared" si="2"/>
        <v>0.020017929500083933</v>
      </c>
      <c r="E35">
        <v>-2.30000000000001</v>
      </c>
      <c r="F35" s="10">
        <f t="shared" si="0"/>
        <v>0.028327037741600516</v>
      </c>
      <c r="G35" s="11">
        <f t="shared" si="3"/>
        <v>0.0028327050119821215</v>
      </c>
      <c r="H35">
        <f t="shared" si="4"/>
        <v>39.85190410845126</v>
      </c>
      <c r="I35">
        <f t="shared" si="5"/>
        <v>39.85190410845126</v>
      </c>
      <c r="J35">
        <f t="shared" si="6"/>
        <v>0.0008882730412498455</v>
      </c>
    </row>
    <row r="36" spans="1:10" ht="12.75">
      <c r="A36">
        <v>29</v>
      </c>
      <c r="B36">
        <f t="shared" si="1"/>
        <v>26.767733356863776</v>
      </c>
      <c r="C36">
        <f t="shared" si="2"/>
        <v>0.020024661764105438</v>
      </c>
      <c r="E36">
        <v>-2.20000000000001</v>
      </c>
      <c r="F36" s="10">
        <f t="shared" si="0"/>
        <v>0.03547459284623067</v>
      </c>
      <c r="G36" s="11">
        <f t="shared" si="3"/>
        <v>0.0035474608347757634</v>
      </c>
      <c r="H36">
        <f t="shared" si="4"/>
        <v>41.47829116815797</v>
      </c>
      <c r="I36">
        <f t="shared" si="5"/>
        <v>41.47829116815797</v>
      </c>
      <c r="J36">
        <f t="shared" si="6"/>
        <v>0.0010687865031001258</v>
      </c>
    </row>
    <row r="37" spans="1:10" ht="12.75">
      <c r="A37">
        <v>30</v>
      </c>
      <c r="B37">
        <f t="shared" si="1"/>
        <v>27.689797529300723</v>
      </c>
      <c r="C37">
        <f t="shared" si="2"/>
        <v>0.020033339139318502</v>
      </c>
      <c r="E37">
        <v>-2.10000000000001</v>
      </c>
      <c r="F37" s="10">
        <f t="shared" si="0"/>
        <v>0.043983595980426296</v>
      </c>
      <c r="G37" s="11">
        <f t="shared" si="3"/>
        <v>0.004398361520017892</v>
      </c>
      <c r="H37">
        <f t="shared" si="4"/>
        <v>43.1710523429078</v>
      </c>
      <c r="I37">
        <f t="shared" si="5"/>
        <v>43.1710523429078</v>
      </c>
      <c r="J37">
        <f t="shared" si="6"/>
        <v>0.0012731878781843842</v>
      </c>
    </row>
    <row r="38" spans="1:10" ht="12.75">
      <c r="A38">
        <v>31</v>
      </c>
      <c r="B38">
        <f t="shared" si="1"/>
        <v>28.611529887750923</v>
      </c>
      <c r="C38">
        <f t="shared" si="2"/>
        <v>0.020044356242815545</v>
      </c>
      <c r="E38">
        <v>-2.00000000000001</v>
      </c>
      <c r="F38" s="10">
        <f t="shared" si="0"/>
        <v>0.05399096651318695</v>
      </c>
      <c r="G38" s="11">
        <f t="shared" si="3"/>
        <v>0.005399099010591504</v>
      </c>
      <c r="H38">
        <f t="shared" si="4"/>
        <v>44.93289641172197</v>
      </c>
      <c r="I38">
        <f t="shared" si="5"/>
        <v>44.93289641172197</v>
      </c>
      <c r="J38">
        <f t="shared" si="6"/>
        <v>0.0015015890223574148</v>
      </c>
    </row>
    <row r="39" spans="1:10" ht="12.75">
      <c r="A39">
        <v>32</v>
      </c>
      <c r="B39">
        <f t="shared" si="1"/>
        <v>29.53285281124943</v>
      </c>
      <c r="C39">
        <f t="shared" si="2"/>
        <v>0.02005815112215549</v>
      </c>
      <c r="E39">
        <v>-1.90000000000001</v>
      </c>
      <c r="F39" s="10">
        <f t="shared" si="0"/>
        <v>0.06561581477467536</v>
      </c>
      <c r="G39" s="11">
        <f t="shared" si="3"/>
        <v>0.006561584344717701</v>
      </c>
      <c r="H39">
        <f t="shared" si="4"/>
        <v>46.76664270099074</v>
      </c>
      <c r="I39">
        <f t="shared" si="5"/>
        <v>46.76664270099074</v>
      </c>
      <c r="J39">
        <f t="shared" si="6"/>
        <v>0.001753342376263694</v>
      </c>
    </row>
    <row r="40" spans="1:10" ht="12.75">
      <c r="A40">
        <v>33</v>
      </c>
      <c r="B40">
        <f t="shared" si="1"/>
        <v>30.453677063769664</v>
      </c>
      <c r="C40">
        <f t="shared" si="2"/>
        <v>0.020075204292576657</v>
      </c>
      <c r="E40">
        <v>-1.80000000000001</v>
      </c>
      <c r="F40" s="10">
        <f t="shared" si="0"/>
        <v>0.07895015830089273</v>
      </c>
      <c r="G40" s="11">
        <f t="shared" si="3"/>
        <v>0.007895019280017545</v>
      </c>
      <c r="H40">
        <f t="shared" si="4"/>
        <v>48.67522559599697</v>
      </c>
      <c r="I40">
        <f t="shared" si="5"/>
        <v>48.67522559599697</v>
      </c>
      <c r="J40">
        <f t="shared" si="6"/>
        <v>0.0020269331671886022</v>
      </c>
    </row>
    <row r="41" spans="1:10" ht="12.75">
      <c r="A41">
        <v>34</v>
      </c>
      <c r="B41">
        <f t="shared" si="1"/>
        <v>31.373901231394687</v>
      </c>
      <c r="C41">
        <f t="shared" si="2"/>
        <v>0.02009603707269065</v>
      </c>
      <c r="E41">
        <v>-1.70000000000001</v>
      </c>
      <c r="F41" s="10">
        <f t="shared" si="0"/>
        <v>0.09404907737688535</v>
      </c>
      <c r="G41" s="11">
        <f t="shared" si="3"/>
        <v>0.009404911847402535</v>
      </c>
      <c r="H41">
        <f t="shared" si="4"/>
        <v>50.66169923655875</v>
      </c>
      <c r="I41">
        <f t="shared" si="5"/>
        <v>50</v>
      </c>
      <c r="J41">
        <f t="shared" si="6"/>
        <v>0.002319899569269069</v>
      </c>
    </row>
    <row r="42" spans="1:10" ht="12.75">
      <c r="A42">
        <v>35</v>
      </c>
      <c r="B42">
        <f t="shared" si="1"/>
        <v>32.293411284300056</v>
      </c>
      <c r="C42">
        <f t="shared" si="2"/>
        <v>0.020121209268691046</v>
      </c>
      <c r="E42">
        <v>-1.60000000000001</v>
      </c>
      <c r="F42" s="10">
        <f t="shared" si="0"/>
        <v>0.11092083467945378</v>
      </c>
      <c r="G42" s="11">
        <f t="shared" si="3"/>
        <v>0.011092088314913791</v>
      </c>
      <c r="H42">
        <f t="shared" si="4"/>
        <v>52.72924240430464</v>
      </c>
      <c r="I42">
        <f t="shared" si="5"/>
        <v>50</v>
      </c>
      <c r="J42">
        <f t="shared" si="6"/>
        <v>0.0026287906081876463</v>
      </c>
    </row>
    <row r="43" spans="1:10" ht="12.75">
      <c r="A43">
        <v>36</v>
      </c>
      <c r="B43">
        <f t="shared" si="1"/>
        <v>33.21208027248816</v>
      </c>
      <c r="C43">
        <f t="shared" si="2"/>
        <v>0.02015131627170557</v>
      </c>
      <c r="E43">
        <v>-1.50000000000001</v>
      </c>
      <c r="F43" s="10">
        <f t="shared" si="0"/>
        <v>0.1295175956658898</v>
      </c>
      <c r="G43" s="11">
        <f t="shared" si="3"/>
        <v>0.012951765226190234</v>
      </c>
      <c r="H43">
        <f t="shared" si="4"/>
        <v>54.881163609402414</v>
      </c>
      <c r="I43">
        <f t="shared" si="5"/>
        <v>50</v>
      </c>
      <c r="J43">
        <f t="shared" si="6"/>
        <v>0.002949170356264295</v>
      </c>
    </row>
    <row r="44" spans="1:10" ht="12.75">
      <c r="A44">
        <v>37</v>
      </c>
      <c r="B44">
        <f t="shared" si="1"/>
        <v>34.12976816082986</v>
      </c>
      <c r="C44">
        <f t="shared" si="2"/>
        <v>0.020186985643807415</v>
      </c>
      <c r="E44">
        <v>-1.40000000000001</v>
      </c>
      <c r="F44" s="10">
        <f t="shared" si="0"/>
        <v>0.1497274656357428</v>
      </c>
      <c r="G44" s="11">
        <f t="shared" si="3"/>
        <v>0.014972753106297282</v>
      </c>
      <c r="H44">
        <f t="shared" si="4"/>
        <v>57.120906384881266</v>
      </c>
      <c r="I44">
        <f t="shared" si="5"/>
        <v>50</v>
      </c>
      <c r="J44">
        <f t="shared" si="6"/>
        <v>0.0032756748064492725</v>
      </c>
    </row>
    <row r="45" spans="1:10" ht="12.75">
      <c r="A45">
        <v>38</v>
      </c>
      <c r="B45">
        <f t="shared" si="1"/>
        <v>35.04632180570564</v>
      </c>
      <c r="C45">
        <f t="shared" si="2"/>
        <v>0.020228873275463796</v>
      </c>
      <c r="E45">
        <v>-1.30000000000001</v>
      </c>
      <c r="F45" s="10">
        <f t="shared" si="0"/>
        <v>0.17136859204780513</v>
      </c>
      <c r="G45" s="11">
        <f t="shared" si="3"/>
        <v>0.01713686669316766</v>
      </c>
      <c r="H45">
        <f t="shared" si="4"/>
        <v>59.452054797019194</v>
      </c>
      <c r="I45">
        <f t="shared" si="5"/>
        <v>50</v>
      </c>
      <c r="J45">
        <f t="shared" si="6"/>
        <v>0.003602124807425436</v>
      </c>
    </row>
    <row r="46" spans="1:10" ht="12.75">
      <c r="A46">
        <v>39</v>
      </c>
      <c r="B46">
        <f t="shared" si="1"/>
        <v>35.961575072486625</v>
      </c>
      <c r="C46">
        <f t="shared" si="2"/>
        <v>0.02027765920112703</v>
      </c>
      <c r="E46">
        <v>-1.20000000000001</v>
      </c>
      <c r="F46" s="10">
        <f t="shared" si="0"/>
        <v>0.19418605498321065</v>
      </c>
      <c r="G46" s="11">
        <f t="shared" si="3"/>
        <v>0.019418613983775375</v>
      </c>
      <c r="H46">
        <f t="shared" si="4"/>
        <v>61.87833918061384</v>
      </c>
      <c r="I46">
        <f t="shared" si="5"/>
        <v>50</v>
      </c>
      <c r="J46">
        <f t="shared" si="6"/>
        <v>0.00392169475422176</v>
      </c>
    </row>
    <row r="47" spans="1:10" ht="12.75">
      <c r="A47">
        <v>40</v>
      </c>
      <c r="B47">
        <f t="shared" si="1"/>
        <v>36.87534909032899</v>
      </c>
      <c r="C47">
        <f t="shared" si="2"/>
        <v>0.02033404316059586</v>
      </c>
      <c r="E47">
        <v>-1.10000000000001</v>
      </c>
      <c r="F47" s="10">
        <f t="shared" si="0"/>
        <v>0.21785217703254817</v>
      </c>
      <c r="G47" s="11">
        <f t="shared" si="3"/>
        <v>0.021785227222860613</v>
      </c>
      <c r="H47">
        <f t="shared" si="4"/>
        <v>64.40364210831387</v>
      </c>
      <c r="I47">
        <f t="shared" si="5"/>
        <v>50</v>
      </c>
      <c r="J47">
        <f t="shared" si="6"/>
        <v>0.004227132620183051</v>
      </c>
    </row>
    <row r="48" spans="1:10" ht="12.75">
      <c r="A48">
        <v>41</v>
      </c>
      <c r="B48">
        <f t="shared" si="1"/>
        <v>37.78745263832312</v>
      </c>
      <c r="C48">
        <f t="shared" si="2"/>
        <v>0.02039873999210141</v>
      </c>
      <c r="E48">
        <v>-1.00000000000001</v>
      </c>
      <c r="F48" s="10">
        <f t="shared" si="0"/>
        <v>0.24197072451914095</v>
      </c>
      <c r="G48" s="11">
        <f t="shared" si="3"/>
        <v>0.024197083025441258</v>
      </c>
      <c r="H48">
        <f t="shared" si="4"/>
        <v>67.03200460356365</v>
      </c>
      <c r="I48">
        <f t="shared" si="5"/>
        <v>50</v>
      </c>
      <c r="J48">
        <f t="shared" si="6"/>
        <v>0.004511022722897128</v>
      </c>
    </row>
    <row r="49" spans="1:10" ht="12.75">
      <c r="A49">
        <v>42</v>
      </c>
      <c r="B49">
        <f t="shared" si="1"/>
        <v>38.69768265496762</v>
      </c>
      <c r="C49">
        <f t="shared" si="2"/>
        <v>0.020472474939273247</v>
      </c>
      <c r="E49">
        <v>-0.90000000000001</v>
      </c>
      <c r="F49" s="10">
        <f t="shared" si="0"/>
        <v>0.26608524989875243</v>
      </c>
      <c r="G49" s="11">
        <f t="shared" si="3"/>
        <v>0.02660853661714802</v>
      </c>
      <c r="H49">
        <f t="shared" si="4"/>
        <v>69.76763260710283</v>
      </c>
      <c r="I49">
        <f t="shared" si="5"/>
        <v>50</v>
      </c>
      <c r="J49">
        <f t="shared" si="6"/>
        <v>0.004766078720464854</v>
      </c>
    </row>
    <row r="50" spans="1:10" ht="12.75">
      <c r="A50">
        <v>43</v>
      </c>
      <c r="B50">
        <f t="shared" si="1"/>
        <v>39.60582486124402</v>
      </c>
      <c r="C50">
        <f t="shared" si="2"/>
        <v>0.020555978948626298</v>
      </c>
      <c r="E50">
        <v>-0.80000000000001</v>
      </c>
      <c r="F50" s="10">
        <f t="shared" si="0"/>
        <v>0.28969155276148045</v>
      </c>
      <c r="G50" s="11">
        <f t="shared" si="3"/>
        <v>0.028969167934958354</v>
      </c>
      <c r="H50">
        <f t="shared" si="4"/>
        <v>72.6149037073688</v>
      </c>
      <c r="I50">
        <f t="shared" si="5"/>
        <v>50</v>
      </c>
      <c r="J50">
        <f t="shared" si="6"/>
        <v>0.004985451124124598</v>
      </c>
    </row>
    <row r="51" spans="1:10" ht="12.75">
      <c r="A51">
        <v>44</v>
      </c>
      <c r="B51">
        <f t="shared" si="1"/>
        <v>40.51165448624447</v>
      </c>
      <c r="C51">
        <f t="shared" si="2"/>
        <v>0.02064998402743614</v>
      </c>
      <c r="E51">
        <v>-0.70000000000002</v>
      </c>
      <c r="F51" s="10">
        <f t="shared" si="0"/>
        <v>0.3122539333667569</v>
      </c>
      <c r="G51" s="11">
        <f t="shared" si="3"/>
        <v>0.03122540698140669</v>
      </c>
      <c r="H51">
        <f t="shared" si="4"/>
        <v>75.57837414557194</v>
      </c>
      <c r="I51">
        <f t="shared" si="5"/>
        <v>50</v>
      </c>
      <c r="J51">
        <f t="shared" si="6"/>
        <v>0.005163031441400627</v>
      </c>
    </row>
    <row r="52" spans="1:10" ht="12.75">
      <c r="A52">
        <v>45</v>
      </c>
      <c r="B52">
        <f t="shared" si="1"/>
        <v>41.41493708334185</v>
      </c>
      <c r="C52">
        <f t="shared" si="2"/>
        <v>0.020755218724215672</v>
      </c>
      <c r="E52">
        <v>-0.60000000000002</v>
      </c>
      <c r="F52" s="10">
        <f t="shared" si="0"/>
        <v>0.3332246028917957</v>
      </c>
      <c r="G52" s="11">
        <f t="shared" si="3"/>
        <v>0.033322474850277395</v>
      </c>
      <c r="H52">
        <f t="shared" si="4"/>
        <v>78.66278610665472</v>
      </c>
      <c r="I52">
        <f t="shared" si="5"/>
        <v>50</v>
      </c>
      <c r="J52">
        <f t="shared" si="6"/>
        <v>0.005293734204610878</v>
      </c>
    </row>
    <row r="53" spans="1:10" ht="12.75">
      <c r="A53">
        <v>46</v>
      </c>
      <c r="B53">
        <f t="shared" si="1"/>
        <v>42.315429424263655</v>
      </c>
      <c r="C53">
        <f t="shared" si="2"/>
        <v>0.020872403785838222</v>
      </c>
      <c r="E53">
        <v>-0.50000000000002</v>
      </c>
      <c r="F53" s="10">
        <f t="shared" si="0"/>
        <v>0.35206532676429597</v>
      </c>
      <c r="G53" s="11">
        <f t="shared" si="3"/>
        <v>0.035206548060820846</v>
      </c>
      <c r="H53">
        <f t="shared" si="4"/>
        <v>81.87307530779752</v>
      </c>
      <c r="I53">
        <f t="shared" si="5"/>
        <v>50</v>
      </c>
      <c r="J53">
        <f t="shared" si="6"/>
        <v>0.00537373875170362</v>
      </c>
    </row>
    <row r="54" spans="1:10" ht="12.75">
      <c r="A54">
        <v>47</v>
      </c>
      <c r="B54">
        <f t="shared" si="1"/>
        <v>43.2128804581119</v>
      </c>
      <c r="C54">
        <f t="shared" si="2"/>
        <v>0.021002248036972836</v>
      </c>
      <c r="E54">
        <v>-0.40000000000002</v>
      </c>
      <c r="F54" s="10">
        <f t="shared" si="0"/>
        <v>0.3682701403033204</v>
      </c>
      <c r="G54" s="11">
        <f t="shared" si="3"/>
        <v>0.03682703012283389</v>
      </c>
      <c r="H54">
        <f t="shared" si="4"/>
        <v>85.21437889662045</v>
      </c>
      <c r="I54">
        <f t="shared" si="5"/>
        <v>50</v>
      </c>
      <c r="J54">
        <f t="shared" si="6"/>
        <v>0.005400674729289496</v>
      </c>
    </row>
    <row r="55" spans="1:10" ht="12.75">
      <c r="A55">
        <v>48</v>
      </c>
      <c r="B55">
        <f t="shared" si="1"/>
        <v>44.10703232232615</v>
      </c>
      <c r="C55">
        <f t="shared" si="2"/>
        <v>0.02114544451917052</v>
      </c>
      <c r="E55">
        <v>-0.30000000000002</v>
      </c>
      <c r="F55" s="10">
        <f t="shared" si="0"/>
        <v>0.38138781546052186</v>
      </c>
      <c r="G55" s="11">
        <f t="shared" si="3"/>
        <v>0.03813879821176427</v>
      </c>
      <c r="H55">
        <f t="shared" si="4"/>
        <v>88.69204367171504</v>
      </c>
      <c r="I55">
        <f t="shared" si="5"/>
        <v>50</v>
      </c>
      <c r="J55">
        <f t="shared" si="6"/>
        <v>0.005373738751703624</v>
      </c>
    </row>
    <row r="56" spans="1:10" ht="12.75">
      <c r="A56">
        <v>49</v>
      </c>
      <c r="B56">
        <f t="shared" si="1"/>
        <v>44.99762139278208</v>
      </c>
      <c r="C56">
        <f t="shared" si="2"/>
        <v>0.02130266691887824</v>
      </c>
      <c r="E56">
        <v>-0.20000000000002</v>
      </c>
      <c r="F56" s="10">
        <f t="shared" si="0"/>
        <v>0.3910426939754543</v>
      </c>
      <c r="G56" s="11">
        <f t="shared" si="3"/>
        <v>0.039104286485152025</v>
      </c>
      <c r="H56">
        <f t="shared" si="4"/>
        <v>92.31163463866284</v>
      </c>
      <c r="I56">
        <f t="shared" si="5"/>
        <v>50</v>
      </c>
      <c r="J56">
        <f t="shared" si="6"/>
        <v>0.005293734204610914</v>
      </c>
    </row>
    <row r="57" spans="1:10" ht="12.75">
      <c r="A57">
        <v>50</v>
      </c>
      <c r="B57">
        <f t="shared" si="1"/>
        <v>45.88437936061667</v>
      </c>
      <c r="C57">
        <f t="shared" si="2"/>
        <v>0.021474566306023072</v>
      </c>
      <c r="E57">
        <v>-0.10000000000002</v>
      </c>
      <c r="F57" s="10">
        <f t="shared" si="0"/>
        <v>0.39695254747701103</v>
      </c>
      <c r="G57" s="11">
        <f t="shared" si="3"/>
        <v>0.03969527209355379</v>
      </c>
      <c r="H57">
        <f t="shared" si="4"/>
        <v>96.07894391523155</v>
      </c>
      <c r="I57">
        <f t="shared" si="5"/>
        <v>50</v>
      </c>
      <c r="J57">
        <f t="shared" si="6"/>
        <v>0.005163031441400469</v>
      </c>
    </row>
    <row r="58" spans="1:10" ht="12.75">
      <c r="A58">
        <v>51</v>
      </c>
      <c r="B58">
        <f t="shared" si="1"/>
        <v>46.767034323938844</v>
      </c>
      <c r="C58">
        <f t="shared" si="2"/>
        <v>0.02166176819773166</v>
      </c>
      <c r="E58">
        <v>-2.04281036531029E-14</v>
      </c>
      <c r="F58" s="10">
        <f t="shared" si="0"/>
        <v>0.3989422804014327</v>
      </c>
      <c r="G58" s="11">
        <f t="shared" si="3"/>
        <v>0.03989424547294241</v>
      </c>
      <c r="H58">
        <f t="shared" si="4"/>
        <v>99.99999999999918</v>
      </c>
      <c r="I58">
        <f t="shared" si="5"/>
        <v>50</v>
      </c>
      <c r="J58">
        <f t="shared" si="6"/>
        <v>0.004985451124124391</v>
      </c>
    </row>
    <row r="59" spans="1:10" ht="12.75">
      <c r="A59">
        <v>52</v>
      </c>
      <c r="B59">
        <f t="shared" si="1"/>
        <v>47.64531188328709</v>
      </c>
      <c r="C59">
        <f t="shared" si="2"/>
        <v>0.021864869955307915</v>
      </c>
      <c r="E59">
        <v>0.0999999999999801</v>
      </c>
      <c r="F59" s="10">
        <f t="shared" si="0"/>
        <v>0.3969525474770126</v>
      </c>
      <c r="G59" s="11">
        <f t="shared" si="3"/>
        <v>0.03969527209355395</v>
      </c>
      <c r="H59">
        <f t="shared" si="4"/>
        <v>104.081077419238</v>
      </c>
      <c r="I59">
        <f t="shared" si="5"/>
        <v>50</v>
      </c>
      <c r="J59">
        <f t="shared" si="6"/>
        <v>0.004766078720464917</v>
      </c>
    </row>
    <row r="60" spans="1:10" ht="12.75">
      <c r="A60">
        <v>53</v>
      </c>
      <c r="B60">
        <f t="shared" si="1"/>
        <v>48.5189362305016</v>
      </c>
      <c r="C60">
        <f t="shared" si="2"/>
        <v>0.022084438516841193</v>
      </c>
      <c r="E60">
        <v>0.19999999999998</v>
      </c>
      <c r="F60" s="10">
        <f t="shared" si="0"/>
        <v>0.3910426939754575</v>
      </c>
      <c r="G60" s="11">
        <f t="shared" si="3"/>
        <v>0.03910428648515234</v>
      </c>
      <c r="H60">
        <f t="shared" si="4"/>
        <v>108.32870676749499</v>
      </c>
      <c r="I60">
        <f t="shared" si="5"/>
        <v>50</v>
      </c>
      <c r="J60">
        <f t="shared" si="6"/>
        <v>0.004511022722897215</v>
      </c>
    </row>
    <row r="61" spans="1:10" ht="12.75">
      <c r="A61">
        <v>54</v>
      </c>
      <c r="B61">
        <f t="shared" si="1"/>
        <v>49.38763122155828</v>
      </c>
      <c r="C61">
        <f t="shared" si="2"/>
        <v>0.02232100846278368</v>
      </c>
      <c r="E61">
        <v>0.29999999999998</v>
      </c>
      <c r="F61" s="10">
        <f t="shared" si="0"/>
        <v>0.3813878154605264</v>
      </c>
      <c r="G61" s="11">
        <f t="shared" si="3"/>
        <v>0.03813879821176472</v>
      </c>
      <c r="H61">
        <f t="shared" si="4"/>
        <v>112.74968515793667</v>
      </c>
      <c r="I61">
        <f t="shared" si="5"/>
        <v>50</v>
      </c>
      <c r="J61">
        <f t="shared" si="6"/>
        <v>0.004227132620183131</v>
      </c>
    </row>
    <row r="62" spans="1:10" ht="12.75">
      <c r="A62">
        <v>55</v>
      </c>
      <c r="B62">
        <f t="shared" si="1"/>
        <v>50.251121424840804</v>
      </c>
      <c r="C62">
        <f t="shared" si="2"/>
        <v>0.02257508040751238</v>
      </c>
      <c r="E62">
        <v>0.39999999999998</v>
      </c>
      <c r="F62" s="10">
        <f t="shared" si="0"/>
        <v>0.3682701403033263</v>
      </c>
      <c r="G62" s="11">
        <f t="shared" si="3"/>
        <v>0.036827030122834475</v>
      </c>
      <c r="H62">
        <f t="shared" si="4"/>
        <v>117.35108709918008</v>
      </c>
      <c r="I62">
        <f t="shared" si="5"/>
        <v>50</v>
      </c>
      <c r="J62">
        <f t="shared" si="6"/>
        <v>0.003921694754221849</v>
      </c>
    </row>
    <row r="63" spans="1:10" ht="12.75">
      <c r="A63">
        <v>56</v>
      </c>
      <c r="B63">
        <f t="shared" si="1"/>
        <v>51.10913313728017</v>
      </c>
      <c r="C63">
        <f t="shared" si="2"/>
        <v>0.02284711970626728</v>
      </c>
      <c r="E63">
        <v>0.49999999999998</v>
      </c>
      <c r="F63" s="10">
        <f t="shared" si="0"/>
        <v>0.352065326764303</v>
      </c>
      <c r="G63" s="11">
        <f t="shared" si="3"/>
        <v>0.035206548060821546</v>
      </c>
      <c r="H63">
        <f t="shared" si="4"/>
        <v>122.14027581601601</v>
      </c>
      <c r="I63">
        <f t="shared" si="5"/>
        <v>50</v>
      </c>
      <c r="J63">
        <f t="shared" si="6"/>
        <v>0.003602124807425528</v>
      </c>
    </row>
    <row r="64" spans="1:10" ht="12.75">
      <c r="A64">
        <v>57</v>
      </c>
      <c r="B64">
        <f t="shared" si="1"/>
        <v>51.96139536175043</v>
      </c>
      <c r="C64">
        <f t="shared" si="2"/>
        <v>0.023137555463893948</v>
      </c>
      <c r="E64">
        <v>0.59999999999998</v>
      </c>
      <c r="F64" s="10">
        <f t="shared" si="0"/>
        <v>0.33322460289180367</v>
      </c>
      <c r="G64" s="11">
        <f t="shared" si="3"/>
        <v>0.03332247485027819</v>
      </c>
      <c r="H64">
        <f t="shared" si="4"/>
        <v>127.12491503213946</v>
      </c>
      <c r="I64">
        <f t="shared" si="5"/>
        <v>50</v>
      </c>
      <c r="J64">
        <f t="shared" si="6"/>
        <v>0.003275674806449384</v>
      </c>
    </row>
    <row r="65" spans="1:10" ht="12.75">
      <c r="A65">
        <v>58</v>
      </c>
      <c r="B65">
        <f t="shared" si="1"/>
        <v>52.807640740056165</v>
      </c>
      <c r="C65">
        <f t="shared" si="2"/>
        <v>0.023446779829479014</v>
      </c>
      <c r="E65">
        <v>0.69999999999998</v>
      </c>
      <c r="F65" s="10">
        <f t="shared" si="0"/>
        <v>0.31225393336676566</v>
      </c>
      <c r="G65" s="11">
        <f t="shared" si="3"/>
        <v>0.031225406981407567</v>
      </c>
      <c r="H65">
        <f t="shared" si="4"/>
        <v>132.31298123374262</v>
      </c>
      <c r="I65">
        <f t="shared" si="5"/>
        <v>50</v>
      </c>
      <c r="J65">
        <f t="shared" si="6"/>
        <v>0.0029491703562644013</v>
      </c>
    </row>
    <row r="66" spans="1:10" ht="12.75">
      <c r="A66">
        <v>59</v>
      </c>
      <c r="B66">
        <f t="shared" si="1"/>
        <v>53.64760643676879</v>
      </c>
      <c r="C66">
        <f t="shared" si="2"/>
        <v>0.02377514755919387</v>
      </c>
      <c r="E66">
        <v>0.79999999999998</v>
      </c>
      <c r="F66" s="10">
        <f t="shared" si="0"/>
        <v>0.28969155276148745</v>
      </c>
      <c r="G66" s="11">
        <f t="shared" si="3"/>
        <v>0.028969167934959055</v>
      </c>
      <c r="H66">
        <f t="shared" si="4"/>
        <v>137.7127764335946</v>
      </c>
      <c r="I66">
        <f t="shared" si="5"/>
        <v>50</v>
      </c>
      <c r="J66">
        <f t="shared" si="6"/>
        <v>0.0026287906081877365</v>
      </c>
    </row>
    <row r="67" spans="1:10" ht="12.75">
      <c r="A67">
        <v>60</v>
      </c>
      <c r="B67">
        <f t="shared" si="1"/>
        <v>54.481034970053585</v>
      </c>
      <c r="C67">
        <f t="shared" si="2"/>
        <v>0.024122975828402372</v>
      </c>
      <c r="E67">
        <v>0.89999999999998</v>
      </c>
      <c r="F67" s="10">
        <f t="shared" si="0"/>
        <v>0.26608524989875965</v>
      </c>
      <c r="G67" s="11">
        <f t="shared" si="3"/>
        <v>0.02660853661714874</v>
      </c>
      <c r="H67">
        <f t="shared" si="4"/>
        <v>143.33294145603287</v>
      </c>
      <c r="I67">
        <f t="shared" si="5"/>
        <v>50</v>
      </c>
      <c r="J67">
        <f t="shared" si="6"/>
        <v>0.002319899569269156</v>
      </c>
    </row>
    <row r="68" spans="1:10" ht="12.75">
      <c r="A68">
        <v>61</v>
      </c>
      <c r="B68">
        <f t="shared" si="1"/>
        <v>55.307674986467696</v>
      </c>
      <c r="C68">
        <f t="shared" si="2"/>
        <v>0.024490544273288707</v>
      </c>
      <c r="E68">
        <v>0.99999999999998</v>
      </c>
      <c r="F68" s="10">
        <f t="shared" si="0"/>
        <v>0.2419707245191482</v>
      </c>
      <c r="G68" s="11">
        <f t="shared" si="3"/>
        <v>0.024197083025441983</v>
      </c>
      <c r="H68">
        <f t="shared" si="4"/>
        <v>149.18246976412584</v>
      </c>
      <c r="I68">
        <f t="shared" si="5"/>
        <v>50</v>
      </c>
      <c r="J68">
        <f t="shared" si="6"/>
        <v>0.0020269331671886803</v>
      </c>
    </row>
    <row r="69" spans="1:10" ht="12.75">
      <c r="A69">
        <v>62</v>
      </c>
      <c r="B69">
        <f t="shared" si="1"/>
        <v>56.12728197749473</v>
      </c>
      <c r="C69">
        <f t="shared" si="2"/>
        <v>0.02487809524186111</v>
      </c>
      <c r="E69">
        <v>1.09999999999998</v>
      </c>
      <c r="F69" s="10">
        <f t="shared" si="0"/>
        <v>0.21785217703255533</v>
      </c>
      <c r="G69" s="11">
        <f t="shared" si="3"/>
        <v>0.021785227222861327</v>
      </c>
      <c r="H69">
        <f t="shared" si="4"/>
        <v>155.27072185113238</v>
      </c>
      <c r="I69">
        <f t="shared" si="5"/>
        <v>50</v>
      </c>
      <c r="J69">
        <f t="shared" si="6"/>
        <v>0.0017533423762637786</v>
      </c>
    </row>
    <row r="70" spans="1:10" ht="12.75">
      <c r="A70">
        <v>63</v>
      </c>
      <c r="B70">
        <f t="shared" si="1"/>
        <v>56.93961893631084</v>
      </c>
      <c r="C70">
        <f t="shared" si="2"/>
        <v>0.02528583423412943</v>
      </c>
      <c r="E70">
        <v>1.19999999999998</v>
      </c>
      <c r="F70" s="10">
        <f t="shared" si="0"/>
        <v>0.19418605498321762</v>
      </c>
      <c r="G70" s="11">
        <f t="shared" si="3"/>
        <v>0.019418613983776072</v>
      </c>
      <c r="H70">
        <f t="shared" si="4"/>
        <v>161.60744021928804</v>
      </c>
      <c r="I70">
        <f t="shared" si="5"/>
        <v>50</v>
      </c>
      <c r="J70">
        <f t="shared" si="6"/>
        <v>0.0015015890223574891</v>
      </c>
    </row>
    <row r="71" spans="1:10" ht="12.75">
      <c r="A71">
        <v>64</v>
      </c>
      <c r="B71">
        <f t="shared" si="1"/>
        <v>57.74445695394493</v>
      </c>
      <c r="C71">
        <f t="shared" si="2"/>
        <v>0.025713930511487793</v>
      </c>
      <c r="E71">
        <v>1.29999999999998</v>
      </c>
      <c r="F71" s="10">
        <f t="shared" si="0"/>
        <v>0.1713685920478118</v>
      </c>
      <c r="G71" s="11">
        <f t="shared" si="3"/>
        <v>0.017136866693168325</v>
      </c>
      <c r="H71">
        <f t="shared" si="4"/>
        <v>168.20276496988728</v>
      </c>
      <c r="I71">
        <f t="shared" si="5"/>
        <v>50</v>
      </c>
      <c r="J71">
        <f t="shared" si="6"/>
        <v>0.0012731878781844423</v>
      </c>
    </row>
    <row r="72" spans="1:10" ht="12.75">
      <c r="A72">
        <v>65</v>
      </c>
      <c r="B72">
        <f t="shared" si="1"/>
        <v>58.541575754601205</v>
      </c>
      <c r="C72">
        <f t="shared" si="2"/>
        <v>0.026162517855814072</v>
      </c>
      <c r="E72">
        <v>1.39999999999998</v>
      </c>
      <c r="F72" s="10">
        <f aca="true" t="shared" si="7" ref="F72:F103">EXP(-(E72^2)/2)/((2*PI())^0.5)</f>
        <v>0.14972746563574907</v>
      </c>
      <c r="G72" s="11">
        <f t="shared" si="3"/>
        <v>0.014972753106297908</v>
      </c>
      <c r="H72">
        <f t="shared" si="4"/>
        <v>175.06725002960872</v>
      </c>
      <c r="I72">
        <f t="shared" si="5"/>
        <v>50</v>
      </c>
      <c r="J72">
        <f t="shared" si="6"/>
        <v>0.0010687865031001808</v>
      </c>
    </row>
    <row r="73" spans="1:10" ht="12.75">
      <c r="A73">
        <v>66</v>
      </c>
      <c r="B73">
        <f aca="true" t="shared" si="8" ref="B73:B136">bondPV($F$3,$D$3,$B$3,$E$3,$A73,$G$3)</f>
        <v>59.33076417045741</v>
      </c>
      <c r="C73">
        <f aca="true" t="shared" si="9" ref="C73:C82">LN(A73/B73)/$D$3</f>
        <v>0.026631695459463145</v>
      </c>
      <c r="E73">
        <v>1.49999999999998</v>
      </c>
      <c r="F73" s="10">
        <f t="shared" si="7"/>
        <v>0.12951759566589563</v>
      </c>
      <c r="G73" s="11">
        <f aca="true" t="shared" si="10" ref="G73:G108">F73/$F$6</f>
        <v>0.012951765226190817</v>
      </c>
      <c r="H73">
        <f aca="true" t="shared" si="11" ref="H73:H108">EXP(($F$3-($E$3^2)/2)*$D$3+$E$3*E73*$D$3^0.5)*$B$3</f>
        <v>182.21188003904948</v>
      </c>
      <c r="I73">
        <f aca="true" t="shared" si="12" ref="I73:I108">IF(H73&gt;$I$4,$I$4,$G$3*H73)</f>
        <v>50</v>
      </c>
      <c r="J73">
        <f t="shared" si="6"/>
        <v>0.0008882730412498976</v>
      </c>
    </row>
    <row r="74" spans="1:10" ht="12.75">
      <c r="A74">
        <v>67</v>
      </c>
      <c r="B74">
        <f t="shared" si="8"/>
        <v>60.111820556733655</v>
      </c>
      <c r="C74">
        <f t="shared" si="9"/>
        <v>0.027121528928159132</v>
      </c>
      <c r="E74">
        <v>1.59999999999998</v>
      </c>
      <c r="F74" s="10">
        <f t="shared" si="7"/>
        <v>0.1109208346794591</v>
      </c>
      <c r="G74" s="11">
        <f t="shared" si="10"/>
        <v>0.011092088314914322</v>
      </c>
      <c r="H74">
        <f t="shared" si="11"/>
        <v>189.64808793049363</v>
      </c>
      <c r="I74">
        <f t="shared" si="12"/>
        <v>50</v>
      </c>
      <c r="J74">
        <f aca="true" t="shared" si="13" ref="J74:J108">G74/(H75-H73)</f>
        <v>0.0007309018441572421</v>
      </c>
    </row>
    <row r="75" spans="1:10" ht="12.75">
      <c r="A75">
        <v>68</v>
      </c>
      <c r="B75">
        <f t="shared" si="8"/>
        <v>60.88455314825014</v>
      </c>
      <c r="C75">
        <f t="shared" si="9"/>
        <v>0.027632051379732167</v>
      </c>
      <c r="E75">
        <v>1.69999999999998</v>
      </c>
      <c r="F75" s="10">
        <f t="shared" si="7"/>
        <v>0.09404907737689014</v>
      </c>
      <c r="G75" s="11">
        <f t="shared" si="10"/>
        <v>0.009404911847403014</v>
      </c>
      <c r="H75">
        <f t="shared" si="11"/>
        <v>197.38777322304318</v>
      </c>
      <c r="I75">
        <f t="shared" si="12"/>
        <v>50</v>
      </c>
      <c r="J75">
        <f t="shared" si="13"/>
        <v>0.0005954272259028505</v>
      </c>
    </row>
    <row r="76" spans="1:10" ht="12.75">
      <c r="A76">
        <v>69</v>
      </c>
      <c r="B76">
        <f t="shared" si="8"/>
        <v>61.64878035905689</v>
      </c>
      <c r="C76">
        <f t="shared" si="9"/>
        <v>0.028163264622669486</v>
      </c>
      <c r="E76">
        <v>1.79999999999998</v>
      </c>
      <c r="F76" s="10">
        <f t="shared" si="7"/>
        <v>0.078950158300897</v>
      </c>
      <c r="G76" s="11">
        <f t="shared" si="10"/>
        <v>0.00789501928001797</v>
      </c>
      <c r="H76">
        <f t="shared" si="11"/>
        <v>205.44332106438716</v>
      </c>
      <c r="I76">
        <f t="shared" si="12"/>
        <v>50</v>
      </c>
      <c r="J76">
        <f t="shared" si="13"/>
        <v>0.0004802367323004773</v>
      </c>
    </row>
    <row r="77" spans="1:10" ht="12.75">
      <c r="A77">
        <v>70</v>
      </c>
      <c r="B77">
        <f t="shared" si="8"/>
        <v>62.4043310270297</v>
      </c>
      <c r="C77">
        <f t="shared" si="9"/>
        <v>0.02871514039952866</v>
      </c>
      <c r="E77">
        <v>1.89999999999998</v>
      </c>
      <c r="F77" s="10">
        <f t="shared" si="7"/>
        <v>0.0656158147746791</v>
      </c>
      <c r="G77" s="11">
        <f t="shared" si="10"/>
        <v>0.006561584344718075</v>
      </c>
      <c r="H77">
        <f t="shared" si="11"/>
        <v>213.82762204968014</v>
      </c>
      <c r="I77">
        <f t="shared" si="12"/>
        <v>50</v>
      </c>
      <c r="J77">
        <f t="shared" si="13"/>
        <v>0.00038347681958593677</v>
      </c>
    </row>
    <row r="78" spans="1:10" ht="12.75">
      <c r="A78">
        <v>71</v>
      </c>
      <c r="B78">
        <f t="shared" si="8"/>
        <v>63.15104460558521</v>
      </c>
      <c r="C78">
        <f t="shared" si="9"/>
        <v>0.029287621681371875</v>
      </c>
      <c r="E78">
        <v>1.99999999999998</v>
      </c>
      <c r="F78" s="10">
        <f t="shared" si="7"/>
        <v>0.05399096651319022</v>
      </c>
      <c r="G78" s="11">
        <f t="shared" si="10"/>
        <v>0.005399099010591831</v>
      </c>
      <c r="H78">
        <f t="shared" si="11"/>
        <v>222.55409284924502</v>
      </c>
      <c r="I78">
        <f t="shared" si="12"/>
        <v>50</v>
      </c>
      <c r="J78">
        <f t="shared" si="13"/>
        <v>0.0003031655950729957</v>
      </c>
    </row>
    <row r="79" spans="1:10" ht="12.75">
      <c r="A79">
        <v>72</v>
      </c>
      <c r="B79">
        <f t="shared" si="8"/>
        <v>63.888771304879185</v>
      </c>
      <c r="C79">
        <f t="shared" si="9"/>
        <v>0.0298806240004968</v>
      </c>
      <c r="E79">
        <v>2.09999999999997</v>
      </c>
      <c r="F79" s="10">
        <f t="shared" si="7"/>
        <v>0.04398359598042999</v>
      </c>
      <c r="G79" s="11">
        <f t="shared" si="10"/>
        <v>0.004398361520018262</v>
      </c>
      <c r="H79">
        <f t="shared" si="11"/>
        <v>231.6366976781064</v>
      </c>
      <c r="I79">
        <f t="shared" si="12"/>
        <v>50</v>
      </c>
      <c r="J79">
        <f t="shared" si="13"/>
        <v>0.0002372890871024367</v>
      </c>
    </row>
    <row r="80" spans="1:10" ht="12.75">
      <c r="A80">
        <v>73</v>
      </c>
      <c r="B80">
        <f t="shared" si="8"/>
        <v>64.61737218501901</v>
      </c>
      <c r="C80">
        <f t="shared" si="9"/>
        <v>0.03049403680985034</v>
      </c>
      <c r="E80">
        <v>2.19999999999997</v>
      </c>
      <c r="F80" s="10">
        <f t="shared" si="7"/>
        <v>0.03547459284623379</v>
      </c>
      <c r="G80" s="11">
        <f t="shared" si="10"/>
        <v>0.0035474608347760756</v>
      </c>
      <c r="H80">
        <f t="shared" si="11"/>
        <v>241.08997064171808</v>
      </c>
      <c r="I80">
        <f t="shared" si="12"/>
        <v>50</v>
      </c>
      <c r="J80">
        <f t="shared" si="13"/>
        <v>0.00018387922838179334</v>
      </c>
    </row>
    <row r="81" spans="1:10" ht="12.75">
      <c r="A81">
        <v>74</v>
      </c>
      <c r="B81">
        <f t="shared" si="8"/>
        <v>65.33671920394698</v>
      </c>
      <c r="C81">
        <f t="shared" si="9"/>
        <v>0.031127724858599725</v>
      </c>
      <c r="E81">
        <v>2.29999999999997</v>
      </c>
      <c r="F81" s="10">
        <f t="shared" si="7"/>
        <v>0.028327037741603125</v>
      </c>
      <c r="G81" s="11">
        <f t="shared" si="10"/>
        <v>0.002832705011982382</v>
      </c>
      <c r="H81">
        <f t="shared" si="11"/>
        <v>250.92903899362676</v>
      </c>
      <c r="I81">
        <f t="shared" si="12"/>
        <v>50</v>
      </c>
      <c r="J81">
        <f t="shared" si="13"/>
        <v>0.00014107323809148107</v>
      </c>
    </row>
    <row r="82" spans="1:10" ht="12.75">
      <c r="A82">
        <v>75</v>
      </c>
      <c r="B82">
        <f t="shared" si="8"/>
        <v>66.04669522274037</v>
      </c>
      <c r="C82">
        <f t="shared" si="9"/>
        <v>0.03178152957438913</v>
      </c>
      <c r="E82">
        <v>2.39999999999997</v>
      </c>
      <c r="F82" s="10">
        <f t="shared" si="7"/>
        <v>0.022394530294844502</v>
      </c>
      <c r="G82" s="11">
        <f t="shared" si="10"/>
        <v>0.0022394540080704958</v>
      </c>
      <c r="H82">
        <f t="shared" si="11"/>
        <v>261.1696473423087</v>
      </c>
      <c r="I82">
        <f t="shared" si="12"/>
        <v>50</v>
      </c>
      <c r="J82">
        <f t="shared" si="13"/>
        <v>0.00010715529898736835</v>
      </c>
    </row>
    <row r="83" spans="1:10" ht="12.75">
      <c r="A83">
        <v>76</v>
      </c>
      <c r="B83">
        <f t="shared" si="8"/>
        <v>66.74719397112955</v>
      </c>
      <c r="C83">
        <f aca="true" t="shared" si="14" ref="C83:C107">LN(A83/B83)/$D$3</f>
        <v>0.03245527044382211</v>
      </c>
      <c r="E83">
        <v>2.49999999999997</v>
      </c>
      <c r="F83" s="10">
        <f t="shared" si="7"/>
        <v>0.017528300493569862</v>
      </c>
      <c r="G83" s="11">
        <f t="shared" si="10"/>
        <v>0.0017528308153007249</v>
      </c>
      <c r="H83">
        <f t="shared" si="11"/>
        <v>271.82818284590127</v>
      </c>
      <c r="I83">
        <f t="shared" si="12"/>
        <v>50</v>
      </c>
      <c r="J83">
        <f t="shared" si="13"/>
        <v>8.058231226435676E-05</v>
      </c>
    </row>
    <row r="84" spans="1:10" ht="12.75">
      <c r="A84">
        <v>77</v>
      </c>
      <c r="B84">
        <f t="shared" si="8"/>
        <v>67.43811997606201</v>
      </c>
      <c r="C84">
        <f t="shared" si="14"/>
        <v>0.033148746383671504</v>
      </c>
      <c r="E84">
        <v>2.59999999999997</v>
      </c>
      <c r="F84" s="10">
        <f t="shared" si="7"/>
        <v>0.013582969233686683</v>
      </c>
      <c r="G84" s="11">
        <f t="shared" si="10"/>
        <v>0.001358297516911108</v>
      </c>
      <c r="H84">
        <f t="shared" si="11"/>
        <v>282.92170143515256</v>
      </c>
      <c r="I84">
        <f t="shared" si="12"/>
        <v>50</v>
      </c>
      <c r="J84">
        <f t="shared" si="13"/>
        <v>5.999607687185521E-05</v>
      </c>
    </row>
    <row r="85" spans="1:10" ht="12.75">
      <c r="A85">
        <v>78</v>
      </c>
      <c r="B85">
        <f t="shared" si="8"/>
        <v>68.11938845613824</v>
      </c>
      <c r="C85">
        <f t="shared" si="14"/>
        <v>0.033861737096232136</v>
      </c>
      <c r="E85">
        <v>2.69999999999997</v>
      </c>
      <c r="F85" s="10">
        <f t="shared" si="7"/>
        <v>0.010420934814423442</v>
      </c>
      <c r="G85" s="11">
        <f t="shared" si="10"/>
        <v>0.0010420939368116354</v>
      </c>
      <c r="H85">
        <f t="shared" si="11"/>
        <v>294.46795510654886</v>
      </c>
      <c r="I85">
        <f t="shared" si="12"/>
        <v>50</v>
      </c>
      <c r="J85">
        <f t="shared" si="13"/>
        <v>4.422451063404145E-05</v>
      </c>
    </row>
    <row r="86" spans="1:10" ht="12.75">
      <c r="A86">
        <v>79</v>
      </c>
      <c r="B86">
        <f t="shared" si="8"/>
        <v>68.79092518472427</v>
      </c>
      <c r="C86">
        <f t="shared" si="14"/>
        <v>0.034594004403074474</v>
      </c>
      <c r="E86">
        <v>2.79999999999997</v>
      </c>
      <c r="F86" s="10">
        <f t="shared" si="7"/>
        <v>0.00791545158298063</v>
      </c>
      <c r="G86" s="11">
        <f t="shared" si="10"/>
        <v>0.0007915455041838824</v>
      </c>
      <c r="H86">
        <f t="shared" si="11"/>
        <v>306.4854203292966</v>
      </c>
      <c r="I86">
        <f t="shared" si="12"/>
        <v>50</v>
      </c>
      <c r="J86">
        <f t="shared" si="13"/>
        <v>3.227455583071715E-05</v>
      </c>
    </row>
    <row r="87" spans="1:10" ht="12.75">
      <c r="A87">
        <v>80</v>
      </c>
      <c r="B87">
        <f t="shared" si="8"/>
        <v>69.4526663244992</v>
      </c>
      <c r="C87">
        <f t="shared" si="14"/>
        <v>0.03534529355226359</v>
      </c>
      <c r="E87">
        <v>2.89999999999997</v>
      </c>
      <c r="F87" s="10">
        <f t="shared" si="7"/>
        <v>0.0059525324197763725</v>
      </c>
      <c r="G87" s="11">
        <f t="shared" si="10"/>
        <v>0.0005952535020887039</v>
      </c>
      <c r="H87">
        <f t="shared" si="11"/>
        <v>318.9933276116147</v>
      </c>
      <c r="I87">
        <f t="shared" si="12"/>
        <v>50</v>
      </c>
      <c r="J87">
        <f t="shared" si="13"/>
        <v>2.3319249414341493E-05</v>
      </c>
    </row>
    <row r="88" spans="1:10" ht="12.75">
      <c r="A88">
        <v>81</v>
      </c>
      <c r="B88">
        <f t="shared" si="8"/>
        <v>70.10455823613796</v>
      </c>
      <c r="C88">
        <f t="shared" si="14"/>
        <v>0.03611533449483068</v>
      </c>
      <c r="E88">
        <v>2.99999999999997</v>
      </c>
      <c r="F88" s="10">
        <f t="shared" si="7"/>
        <v>0.004431848411938409</v>
      </c>
      <c r="G88" s="11">
        <f t="shared" si="10"/>
        <v>0.0004431850348547462</v>
      </c>
      <c r="H88">
        <f t="shared" si="11"/>
        <v>332.0116922736508</v>
      </c>
      <c r="I88">
        <f t="shared" si="12"/>
        <v>50</v>
      </c>
      <c r="J88">
        <f t="shared" si="13"/>
        <v>1.6681147251233188E-05</v>
      </c>
    </row>
    <row r="89" spans="1:10" ht="12.75">
      <c r="A89">
        <v>82</v>
      </c>
      <c r="B89">
        <f t="shared" si="8"/>
        <v>70.74655726375255</v>
      </c>
      <c r="C89">
        <f t="shared" si="14"/>
        <v>0.0369038431269684</v>
      </c>
      <c r="E89">
        <v>3.09999999999997</v>
      </c>
      <c r="F89" s="10">
        <f t="shared" si="7"/>
        <v>0.0032668190562002266</v>
      </c>
      <c r="G89" s="11">
        <f t="shared" si="10"/>
        <v>0.00032668204837200265</v>
      </c>
      <c r="H89">
        <f t="shared" si="11"/>
        <v>345.5613464762634</v>
      </c>
      <c r="I89">
        <f t="shared" si="12"/>
        <v>50</v>
      </c>
      <c r="J89">
        <f t="shared" si="13"/>
        <v>1.1813928002516796E-05</v>
      </c>
    </row>
    <row r="90" spans="1:10" ht="12.75">
      <c r="A90">
        <v>83</v>
      </c>
      <c r="B90">
        <f t="shared" si="8"/>
        <v>71.37862949962883</v>
      </c>
      <c r="C90">
        <f t="shared" si="14"/>
        <v>0.03771052249503629</v>
      </c>
      <c r="E90">
        <v>3.19999999999997</v>
      </c>
      <c r="F90" s="10">
        <f t="shared" si="7"/>
        <v>0.002384088201465071</v>
      </c>
      <c r="G90" s="11">
        <f t="shared" si="10"/>
        <v>0.0002384089243253139</v>
      </c>
      <c r="H90">
        <f t="shared" si="11"/>
        <v>359.66397255692385</v>
      </c>
      <c r="I90">
        <f t="shared" si="12"/>
        <v>50</v>
      </c>
      <c r="J90">
        <f t="shared" si="13"/>
        <v>8.283612575342882E-06</v>
      </c>
    </row>
    <row r="91" spans="1:10" ht="12.75">
      <c r="A91">
        <v>84</v>
      </c>
      <c r="B91">
        <f t="shared" si="8"/>
        <v>72.0007505306984</v>
      </c>
      <c r="C91">
        <f t="shared" si="14"/>
        <v>0.03853506396102761</v>
      </c>
      <c r="E91">
        <v>3.29999999999997</v>
      </c>
      <c r="F91" s="10">
        <f t="shared" si="7"/>
        <v>0.001722568939053851</v>
      </c>
      <c r="G91" s="11">
        <f t="shared" si="10"/>
        <v>0.00017225696917742267</v>
      </c>
      <c r="H91">
        <f t="shared" si="11"/>
        <v>374.3421377260818</v>
      </c>
      <c r="I91">
        <f t="shared" si="12"/>
        <v>50</v>
      </c>
      <c r="J91">
        <f t="shared" si="13"/>
        <v>5.7504561069737635E-06</v>
      </c>
    </row>
    <row r="92" spans="1:10" ht="12.75">
      <c r="A92">
        <v>85</v>
      </c>
      <c r="B92">
        <f t="shared" si="8"/>
        <v>72.61290516908078</v>
      </c>
      <c r="C92">
        <f t="shared" si="14"/>
        <v>0.03937714832665581</v>
      </c>
      <c r="E92">
        <v>3.39999999999997</v>
      </c>
      <c r="F92" s="10">
        <f t="shared" si="7"/>
        <v>0.0012322191684731446</v>
      </c>
      <c r="G92" s="11">
        <f t="shared" si="10"/>
        <v>0.00012322197069226977</v>
      </c>
      <c r="H92">
        <f t="shared" si="11"/>
        <v>389.6193301795168</v>
      </c>
      <c r="I92">
        <f t="shared" si="12"/>
        <v>50</v>
      </c>
      <c r="J92">
        <f t="shared" si="13"/>
        <v>3.952226830481154E-06</v>
      </c>
    </row>
    <row r="93" spans="1:10" ht="12.75">
      <c r="A93">
        <v>86</v>
      </c>
      <c r="B93">
        <f t="shared" si="8"/>
        <v>73.21508716892026</v>
      </c>
      <c r="C93">
        <f t="shared" si="14"/>
        <v>0.04023644691468124</v>
      </c>
      <c r="E93">
        <v>3.49999999999997</v>
      </c>
      <c r="F93" s="10">
        <f t="shared" si="7"/>
        <v>0.0008726826950458523</v>
      </c>
      <c r="G93" s="11">
        <f t="shared" si="10"/>
        <v>8.726830763867852E-05</v>
      </c>
      <c r="H93">
        <f t="shared" si="11"/>
        <v>405.51999668446257</v>
      </c>
      <c r="I93">
        <f t="shared" si="12"/>
        <v>50</v>
      </c>
      <c r="J93">
        <f t="shared" si="13"/>
        <v>2.6892952612257566E-06</v>
      </c>
    </row>
    <row r="94" spans="1:10" ht="12.75">
      <c r="A94">
        <v>87</v>
      </c>
      <c r="B94">
        <f t="shared" si="8"/>
        <v>73.80729893162741</v>
      </c>
      <c r="C94">
        <f t="shared" si="14"/>
        <v>0.04111262260650561</v>
      </c>
      <c r="E94">
        <v>3.59999999999997</v>
      </c>
      <c r="F94" s="10">
        <f t="shared" si="7"/>
        <v>0.0006119019301138388</v>
      </c>
      <c r="G94" s="11">
        <f t="shared" si="10"/>
        <v>6.119021974999738E-05</v>
      </c>
      <c r="H94">
        <f t="shared" si="11"/>
        <v>422.06958169965014</v>
      </c>
      <c r="I94">
        <f t="shared" si="12"/>
        <v>50</v>
      </c>
      <c r="J94">
        <f t="shared" si="13"/>
        <v>1.811724537134363E-06</v>
      </c>
    </row>
    <row r="95" spans="1:10" ht="12.75">
      <c r="A95">
        <v>88</v>
      </c>
      <c r="B95">
        <f t="shared" si="8"/>
        <v>74.38955120151705</v>
      </c>
      <c r="C95">
        <f t="shared" si="14"/>
        <v>0.04200533083543075</v>
      </c>
      <c r="E95">
        <v>3.69999999999997</v>
      </c>
      <c r="F95" s="10">
        <f t="shared" si="7"/>
        <v>0.00042478027055079903</v>
      </c>
      <c r="G95" s="11">
        <f t="shared" si="10"/>
        <v>4.2478045616935836E-05</v>
      </c>
      <c r="H95">
        <f t="shared" si="11"/>
        <v>439.29456809187036</v>
      </c>
      <c r="I95">
        <f t="shared" si="12"/>
        <v>50</v>
      </c>
      <c r="J95">
        <f t="shared" si="13"/>
        <v>1.2083782539319213E-06</v>
      </c>
    </row>
    <row r="96" spans="1:10" ht="12.75">
      <c r="A96">
        <v>89</v>
      </c>
      <c r="B96">
        <f t="shared" si="8"/>
        <v>74.96186275371656</v>
      </c>
      <c r="C96">
        <f t="shared" si="14"/>
        <v>0.042914220535297656</v>
      </c>
      <c r="E96">
        <v>3.79999999999997</v>
      </c>
      <c r="F96" s="10">
        <f t="shared" si="7"/>
        <v>0.00029194692579149345</v>
      </c>
      <c r="G96" s="11">
        <f t="shared" si="10"/>
        <v>2.9194705336513925E-05</v>
      </c>
      <c r="H96">
        <f t="shared" si="11"/>
        <v>457.2225195142105</v>
      </c>
      <c r="I96">
        <f t="shared" si="12"/>
        <v>50</v>
      </c>
      <c r="J96">
        <f t="shared" si="13"/>
        <v>7.979408353992055E-07</v>
      </c>
    </row>
    <row r="97" spans="1:10" ht="12.75">
      <c r="A97">
        <v>90</v>
      </c>
      <c r="B97">
        <f t="shared" si="8"/>
        <v>75.52426007609805</v>
      </c>
      <c r="C97">
        <f t="shared" si="14"/>
        <v>0.04383893504450988</v>
      </c>
      <c r="E97">
        <v>3.89999999999997</v>
      </c>
      <c r="F97" s="10">
        <f t="shared" si="7"/>
        <v>0.0001986554713927958</v>
      </c>
      <c r="G97" s="11">
        <f t="shared" si="10"/>
        <v>1.9865555820036427E-05</v>
      </c>
      <c r="H97">
        <f t="shared" si="11"/>
        <v>475.88212451377973</v>
      </c>
      <c r="I97">
        <f t="shared" si="12"/>
        <v>50</v>
      </c>
      <c r="J97">
        <f t="shared" si="13"/>
        <v>5.216696085052726E-07</v>
      </c>
    </row>
    <row r="98" spans="1:10" ht="12.75">
      <c r="A98">
        <v>91</v>
      </c>
      <c r="B98">
        <f t="shared" si="8"/>
        <v>76.07677704687036</v>
      </c>
      <c r="C98">
        <f t="shared" si="14"/>
        <v>0.04477911296568995</v>
      </c>
      <c r="E98">
        <v>3.99999999999997</v>
      </c>
      <c r="F98" s="10">
        <f t="shared" si="7"/>
        <v>0.00013383022576490152</v>
      </c>
      <c r="G98" s="11">
        <f t="shared" si="10"/>
        <v>1.3383028424542765E-05</v>
      </c>
      <c r="H98">
        <f t="shared" si="11"/>
        <v>495.30324243950554</v>
      </c>
      <c r="I98">
        <f t="shared" si="12"/>
        <v>50</v>
      </c>
      <c r="J98">
        <f t="shared" si="13"/>
        <v>3.3765830547389435E-07</v>
      </c>
    </row>
    <row r="99" spans="1:10" ht="12.75">
      <c r="A99">
        <v>92</v>
      </c>
      <c r="B99">
        <f t="shared" si="8"/>
        <v>76.61945460934903</v>
      </c>
      <c r="C99">
        <f t="shared" si="14"/>
        <v>0.045734388981435496</v>
      </c>
      <c r="E99">
        <v>4.09999999999997</v>
      </c>
      <c r="F99" s="10">
        <f t="shared" si="7"/>
        <v>8.926165717714372E-05</v>
      </c>
      <c r="G99" s="11">
        <f t="shared" si="10"/>
        <v>8.926169618229852E-06</v>
      </c>
      <c r="H99">
        <f t="shared" si="11"/>
        <v>515.516951223462</v>
      </c>
      <c r="I99">
        <f t="shared" si="12"/>
        <v>50</v>
      </c>
      <c r="J99">
        <f t="shared" si="13"/>
        <v>2.1637963915160804E-07</v>
      </c>
    </row>
    <row r="100" spans="1:10" ht="12.75">
      <c r="A100">
        <v>93</v>
      </c>
      <c r="B100">
        <f t="shared" si="8"/>
        <v>77.15234044530828</v>
      </c>
      <c r="C100">
        <f t="shared" si="14"/>
        <v>0.04670439462682264</v>
      </c>
      <c r="E100">
        <v>4.19999999999997</v>
      </c>
      <c r="F100" s="10">
        <f t="shared" si="7"/>
        <v>5.8943067756547295E-05</v>
      </c>
      <c r="G100" s="11">
        <f t="shared" si="10"/>
        <v>5.894309351322217E-06</v>
      </c>
      <c r="H100">
        <f t="shared" si="11"/>
        <v>536.5555971121911</v>
      </c>
      <c r="I100">
        <f t="shared" si="12"/>
        <v>50</v>
      </c>
      <c r="J100">
        <f t="shared" si="13"/>
        <v>1.3728162236510956E-07</v>
      </c>
    </row>
    <row r="101" spans="1:10" ht="12.75">
      <c r="A101">
        <v>94</v>
      </c>
      <c r="B101">
        <f t="shared" si="8"/>
        <v>77.67548864820682</v>
      </c>
      <c r="C101">
        <f t="shared" si="14"/>
        <v>0.04768875901946507</v>
      </c>
      <c r="E101">
        <v>4.29999999999997</v>
      </c>
      <c r="F101" s="10">
        <f t="shared" si="7"/>
        <v>3.853519674209213E-05</v>
      </c>
      <c r="G101" s="11">
        <f t="shared" si="10"/>
        <v>3.853521358102793E-06</v>
      </c>
      <c r="H101">
        <f t="shared" si="11"/>
        <v>558.4528464275987</v>
      </c>
      <c r="I101">
        <f t="shared" si="12"/>
        <v>50</v>
      </c>
      <c r="J101">
        <f t="shared" si="13"/>
        <v>8.623140630491271E-08</v>
      </c>
    </row>
    <row r="102" spans="1:10" ht="12.75">
      <c r="A102">
        <v>95</v>
      </c>
      <c r="B102">
        <f t="shared" si="8"/>
        <v>78.18895939747111</v>
      </c>
      <c r="C102">
        <f t="shared" si="14"/>
        <v>0.04868710954806516</v>
      </c>
      <c r="E102">
        <v>4.39999999999997</v>
      </c>
      <c r="F102" s="10">
        <f t="shared" si="7"/>
        <v>2.4942471290056856E-05</v>
      </c>
      <c r="G102" s="11">
        <f t="shared" si="10"/>
        <v>2.494248218930503E-06</v>
      </c>
      <c r="H102">
        <f t="shared" si="11"/>
        <v>581.243739440252</v>
      </c>
      <c r="I102">
        <f t="shared" si="12"/>
        <v>50</v>
      </c>
      <c r="J102">
        <f t="shared" si="13"/>
        <v>5.3626022978988915E-08</v>
      </c>
    </row>
    <row r="103" spans="1:10" ht="12.75">
      <c r="A103">
        <v>96</v>
      </c>
      <c r="B103">
        <f t="shared" si="8"/>
        <v>78.69281863491447</v>
      </c>
      <c r="C103">
        <f t="shared" si="14"/>
        <v>0.049699072520505906</v>
      </c>
      <c r="E103">
        <v>4.49999999999997</v>
      </c>
      <c r="F103" s="10">
        <f t="shared" si="7"/>
        <v>1.5983741106907633E-05</v>
      </c>
      <c r="G103" s="11">
        <f t="shared" si="10"/>
        <v>1.5983748091410452E-06</v>
      </c>
      <c r="H103">
        <f t="shared" si="11"/>
        <v>604.9647464412874</v>
      </c>
      <c r="I103">
        <f t="shared" si="12"/>
        <v>50</v>
      </c>
      <c r="J103">
        <f t="shared" si="13"/>
        <v>3.301739202178073E-08</v>
      </c>
    </row>
    <row r="104" spans="1:10" ht="12.75">
      <c r="A104">
        <v>97</v>
      </c>
      <c r="B104">
        <f t="shared" si="8"/>
        <v>79.18713774427081</v>
      </c>
      <c r="C104">
        <f t="shared" si="14"/>
        <v>0.05072427377261846</v>
      </c>
      <c r="E104">
        <v>4.59999999999997</v>
      </c>
      <c r="F104" s="10">
        <f>EXP(-(E104^2)/2)/((2*PI())^0.5)</f>
        <v>1.0140852065488129E-05</v>
      </c>
      <c r="G104" s="11">
        <f t="shared" si="10"/>
        <v>1.014085649679175E-06</v>
      </c>
      <c r="H104">
        <f t="shared" si="11"/>
        <v>629.6538261026583</v>
      </c>
      <c r="I104">
        <f t="shared" si="12"/>
        <v>50</v>
      </c>
      <c r="J104">
        <f t="shared" si="13"/>
        <v>2.0126441611274812E-08</v>
      </c>
    </row>
    <row r="105" spans="1:10" ht="12.75">
      <c r="A105">
        <v>98</v>
      </c>
      <c r="B105">
        <f t="shared" si="8"/>
        <v>79.67199323472431</v>
      </c>
      <c r="C105">
        <f t="shared" si="14"/>
        <v>0.05176233923883274</v>
      </c>
      <c r="E105">
        <v>4.69999999999997</v>
      </c>
      <c r="F105" s="10">
        <f>EXP(-(E105^2)/2)/((2*PI())^0.5)</f>
        <v>6.369825178867995E-06</v>
      </c>
      <c r="G105" s="11">
        <f t="shared" si="10"/>
        <v>6.369827962325361E-07</v>
      </c>
      <c r="H105">
        <f t="shared" si="11"/>
        <v>655.3504862191071</v>
      </c>
      <c r="I105">
        <f t="shared" si="12"/>
        <v>50</v>
      </c>
      <c r="J105">
        <f t="shared" si="13"/>
        <v>1.2146419725911249E-08</v>
      </c>
    </row>
    <row r="106" spans="1:10" ht="12.75">
      <c r="A106">
        <v>99</v>
      </c>
      <c r="B106">
        <f t="shared" si="8"/>
        <v>80.14746642922594</v>
      </c>
      <c r="C106">
        <f t="shared" si="14"/>
        <v>0.05281289548597173</v>
      </c>
      <c r="E106">
        <v>4.79999999999997</v>
      </c>
      <c r="F106" s="10">
        <f>EXP(-(E106^2)/2)/((2*PI())^0.5)</f>
        <v>3.961299091032653E-06</v>
      </c>
      <c r="G106" s="11">
        <f t="shared" si="10"/>
        <v>3.9613008220231945E-07</v>
      </c>
      <c r="H106">
        <f t="shared" si="11"/>
        <v>682.0958469290667</v>
      </c>
      <c r="I106">
        <f t="shared" si="12"/>
        <v>50</v>
      </c>
      <c r="J106">
        <f t="shared" si="13"/>
        <v>7.257493008715044E-09</v>
      </c>
    </row>
    <row r="107" spans="1:10" ht="12.75">
      <c r="A107">
        <v>100</v>
      </c>
      <c r="B107">
        <f t="shared" si="8"/>
        <v>80.61364315829935</v>
      </c>
      <c r="C107">
        <f t="shared" si="14"/>
        <v>0.05387557021149119</v>
      </c>
      <c r="E107">
        <v>4.89999999999996</v>
      </c>
      <c r="F107" s="10">
        <f>EXP(-(E107^2)/2)/((2*PI())^0.5)</f>
        <v>2.4389607458938333E-06</v>
      </c>
      <c r="G107" s="11">
        <f t="shared" si="10"/>
        <v>2.438961811659857E-07</v>
      </c>
      <c r="H107">
        <f t="shared" si="11"/>
        <v>709.9327065156521</v>
      </c>
      <c r="I107">
        <f t="shared" si="12"/>
        <v>50</v>
      </c>
      <c r="J107">
        <f t="shared" si="13"/>
        <v>4.293208921160246E-09</v>
      </c>
    </row>
    <row r="108" spans="1:10" ht="12.75">
      <c r="A108">
        <v>101</v>
      </c>
      <c r="B108">
        <f t="shared" si="8"/>
        <v>81.07061345995757</v>
      </c>
      <c r="C108">
        <f aca="true" t="shared" si="15" ref="C108:C117">LN(A108/B108)/$D$3</f>
        <v>0.054949992707492006</v>
      </c>
      <c r="E108">
        <v>4.99999999999996</v>
      </c>
      <c r="F108" s="10">
        <f>EXP(-(E108^2)/2)/((2*PI())^0.5)</f>
        <v>1.4867195147345937E-06</v>
      </c>
      <c r="G108" s="11">
        <f t="shared" si="10"/>
        <v>1.486720164394556E-07</v>
      </c>
      <c r="H108">
        <f t="shared" si="11"/>
        <v>738.9056098930532</v>
      </c>
      <c r="I108">
        <f t="shared" si="12"/>
        <v>50</v>
      </c>
      <c r="J108">
        <f t="shared" si="13"/>
        <v>-2.0941705470809688E-10</v>
      </c>
    </row>
    <row r="109" spans="1:3" ht="12.75">
      <c r="A109">
        <v>102</v>
      </c>
      <c r="B109">
        <f t="shared" si="8"/>
        <v>81.51847128627305</v>
      </c>
      <c r="C109">
        <f t="shared" si="15"/>
        <v>0.056035794291851855</v>
      </c>
    </row>
    <row r="110" spans="1:3" ht="12.75">
      <c r="A110">
        <v>103</v>
      </c>
      <c r="B110">
        <f t="shared" si="8"/>
        <v>81.9573142170721</v>
      </c>
      <c r="C110">
        <f t="shared" si="15"/>
        <v>0.0571326087078243</v>
      </c>
    </row>
    <row r="111" spans="1:3" ht="12.75">
      <c r="A111">
        <v>104</v>
      </c>
      <c r="B111">
        <f t="shared" si="8"/>
        <v>82.38724318115464</v>
      </c>
      <c r="C111">
        <f t="shared" si="15"/>
        <v>0.058240072493457536</v>
      </c>
    </row>
    <row r="112" spans="1:3" ht="12.75">
      <c r="A112">
        <v>105</v>
      </c>
      <c r="B112">
        <f t="shared" si="8"/>
        <v>82.80836218537844</v>
      </c>
      <c r="C112">
        <f t="shared" si="15"/>
        <v>0.0593578253221705</v>
      </c>
    </row>
    <row r="113" spans="1:3" ht="12.75">
      <c r="A113">
        <v>106</v>
      </c>
      <c r="B113">
        <f t="shared" si="8"/>
        <v>83.2207780518859</v>
      </c>
      <c r="C113">
        <f t="shared" si="15"/>
        <v>0.06048551031581164</v>
      </c>
    </row>
    <row r="114" spans="1:3" ht="12.75">
      <c r="A114">
        <v>107</v>
      </c>
      <c r="B114">
        <f t="shared" si="8"/>
        <v>83.62460016369792</v>
      </c>
      <c r="C114">
        <f t="shared" si="15"/>
        <v>0.06162277433150383</v>
      </c>
    </row>
    <row r="115" spans="1:3" ht="12.75">
      <c r="A115">
        <v>108</v>
      </c>
      <c r="B115">
        <f t="shared" si="8"/>
        <v>84.01994021884758</v>
      </c>
      <c r="C115">
        <f t="shared" si="15"/>
        <v>0.06276926822355386</v>
      </c>
    </row>
    <row r="116" spans="1:3" ht="12.75">
      <c r="A116">
        <v>109</v>
      </c>
      <c r="B116">
        <f t="shared" si="8"/>
        <v>84.40691199318017</v>
      </c>
      <c r="C116">
        <f t="shared" si="15"/>
        <v>0.0639246470816762</v>
      </c>
    </row>
    <row r="117" spans="1:3" ht="12.75">
      <c r="A117">
        <v>110</v>
      </c>
      <c r="B117">
        <f t="shared" si="8"/>
        <v>84.78563111190309</v>
      </c>
      <c r="C117">
        <f t="shared" si="15"/>
        <v>0.06508857044674853</v>
      </c>
    </row>
    <row r="118" spans="1:3" ht="12.75">
      <c r="A118">
        <v>111</v>
      </c>
      <c r="B118">
        <f t="shared" si="8"/>
        <v>85.15621482992962</v>
      </c>
      <c r="C118">
        <f aca="true" t="shared" si="16" ref="C118:C137">LN(A118/B118)/$D$3</f>
        <v>0.06626070250528313</v>
      </c>
    </row>
    <row r="119" spans="1:3" ht="12.75">
      <c r="A119">
        <v>112</v>
      </c>
      <c r="B119">
        <f t="shared" si="8"/>
        <v>85.5187818210254</v>
      </c>
      <c r="C119">
        <f t="shared" si="16"/>
        <v>0.06744071226376112</v>
      </c>
    </row>
    <row r="120" spans="1:3" ht="12.75">
      <c r="A120">
        <v>113</v>
      </c>
      <c r="B120">
        <f t="shared" si="8"/>
        <v>85.87345197573362</v>
      </c>
      <c r="C120">
        <f t="shared" si="16"/>
        <v>0.06862827370393937</v>
      </c>
    </row>
    <row r="121" spans="1:3" ht="12.75">
      <c r="A121">
        <v>114</v>
      </c>
      <c r="B121">
        <f t="shared" si="8"/>
        <v>86.2203462080259</v>
      </c>
      <c r="C121">
        <f t="shared" si="16"/>
        <v>0.06982306592020235</v>
      </c>
    </row>
    <row r="122" spans="1:3" ht="12.75">
      <c r="A122">
        <v>115</v>
      </c>
      <c r="B122">
        <f t="shared" si="8"/>
        <v>86.55958627059961</v>
      </c>
      <c r="C122">
        <f t="shared" si="16"/>
        <v>0.07102477323999062</v>
      </c>
    </row>
    <row r="123" spans="1:3" ht="12.75">
      <c r="A123">
        <v>116</v>
      </c>
      <c r="B123">
        <f t="shared" si="8"/>
        <v>86.89129457871903</v>
      </c>
      <c r="C123">
        <f t="shared" si="16"/>
        <v>0.07223308532829885</v>
      </c>
    </row>
    <row r="124" spans="1:3" ht="12.75">
      <c r="A124">
        <v>117</v>
      </c>
      <c r="B124">
        <f t="shared" si="8"/>
        <v>87.21559404247658</v>
      </c>
      <c r="C124">
        <f t="shared" si="16"/>
        <v>0.07344769727719767</v>
      </c>
    </row>
    <row r="125" spans="1:3" ht="12.75">
      <c r="A125">
        <v>118</v>
      </c>
      <c r="B125">
        <f t="shared" si="8"/>
        <v>87.53260790733269</v>
      </c>
      <c r="C125">
        <f t="shared" si="16"/>
        <v>0.07466830968129237</v>
      </c>
    </row>
    <row r="126" spans="1:3" ht="12.75">
      <c r="A126">
        <v>119</v>
      </c>
      <c r="B126">
        <f t="shared" si="8"/>
        <v>87.84245960277588</v>
      </c>
      <c r="C126">
        <f t="shared" si="16"/>
        <v>0.0758946286999949</v>
      </c>
    </row>
    <row r="127" spans="1:3" ht="12.75">
      <c r="A127">
        <v>120</v>
      </c>
      <c r="B127">
        <f t="shared" si="8"/>
        <v>88.14527259893163</v>
      </c>
      <c r="C127">
        <f t="shared" si="16"/>
        <v>0.07712636610744561</v>
      </c>
    </row>
    <row r="128" spans="1:3" ht="12.75">
      <c r="A128">
        <v>121</v>
      </c>
      <c r="B128">
        <f t="shared" si="8"/>
        <v>88.4411702709362</v>
      </c>
      <c r="C128">
        <f t="shared" si="16"/>
        <v>0.07836323933088359</v>
      </c>
    </row>
    <row r="129" spans="1:3" ht="12.75">
      <c r="A129">
        <v>122</v>
      </c>
      <c r="B129">
        <f t="shared" si="8"/>
        <v>88.73027577088138</v>
      </c>
      <c r="C129">
        <f t="shared" si="16"/>
        <v>0.07960497147822847</v>
      </c>
    </row>
    <row r="130" spans="1:3" ht="12.75">
      <c r="A130">
        <v>123</v>
      </c>
      <c r="B130">
        <f t="shared" si="8"/>
        <v>89.01271190712814</v>
      </c>
      <c r="C130">
        <f t="shared" si="16"/>
        <v>0.0808512913556001</v>
      </c>
    </row>
    <row r="131" spans="1:3" ht="12.75">
      <c r="A131">
        <v>124</v>
      </c>
      <c r="B131">
        <f t="shared" si="8"/>
        <v>89.28860103077979</v>
      </c>
      <c r="C131">
        <f t="shared" si="16"/>
        <v>0.08210193347546704</v>
      </c>
    </row>
    <row r="132" spans="1:3" ht="12.75">
      <c r="A132">
        <v>125</v>
      </c>
      <c r="B132">
        <f t="shared" si="8"/>
        <v>89.55806492910051</v>
      </c>
      <c r="C132">
        <f t="shared" si="16"/>
        <v>0.08335663805608094</v>
      </c>
    </row>
    <row r="133" spans="1:3" ht="12.75">
      <c r="A133">
        <v>126</v>
      </c>
      <c r="B133">
        <f t="shared" si="8"/>
        <v>89.82122472566013</v>
      </c>
      <c r="C133">
        <f t="shared" si="16"/>
        <v>0.08461515101282224</v>
      </c>
    </row>
    <row r="134" spans="1:3" ht="12.75">
      <c r="A134">
        <v>127</v>
      </c>
      <c r="B134">
        <f t="shared" si="8"/>
        <v>90.07820078698413</v>
      </c>
      <c r="C134">
        <f t="shared" si="16"/>
        <v>0.08587722394204811</v>
      </c>
    </row>
    <row r="135" spans="1:3" ht="12.75">
      <c r="A135">
        <v>128</v>
      </c>
      <c r="B135">
        <f t="shared" si="8"/>
        <v>90.32911263548503</v>
      </c>
      <c r="C135">
        <f t="shared" si="16"/>
        <v>0.0871426140980059</v>
      </c>
    </row>
    <row r="136" spans="1:3" ht="12.75">
      <c r="A136">
        <v>129</v>
      </c>
      <c r="B136">
        <f t="shared" si="8"/>
        <v>90.57407886845131</v>
      </c>
      <c r="C136">
        <f t="shared" si="16"/>
        <v>0.0884110843633431</v>
      </c>
    </row>
    <row r="137" spans="1:3" ht="12.75">
      <c r="A137">
        <v>130</v>
      </c>
      <c r="B137">
        <f>bondPV($F$3,$D$3,$B$3,$E$3,$A137,$G$3)</f>
        <v>90.81321708286946</v>
      </c>
      <c r="C137">
        <f t="shared" si="16"/>
        <v>0.08968240321371805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2:P137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0" max="10" width="11.375" style="0" bestFit="1" customWidth="1"/>
  </cols>
  <sheetData>
    <row r="2" spans="1:7" ht="12.75">
      <c r="A2" t="s">
        <v>21</v>
      </c>
      <c r="B2" t="s">
        <v>15</v>
      </c>
      <c r="C2" t="s">
        <v>23</v>
      </c>
      <c r="D2" t="s">
        <v>9</v>
      </c>
      <c r="E2" t="s">
        <v>22</v>
      </c>
      <c r="F2" t="s">
        <v>14</v>
      </c>
      <c r="G2" t="s">
        <v>17</v>
      </c>
    </row>
    <row r="3" spans="1:7" ht="12.75">
      <c r="A3">
        <v>100</v>
      </c>
      <c r="B3">
        <f>A3*EXP(C3*D3)</f>
        <v>122.14027581601698</v>
      </c>
      <c r="C3" s="22">
        <v>0.05</v>
      </c>
      <c r="D3" s="21">
        <v>4</v>
      </c>
      <c r="E3" s="22">
        <v>0.2</v>
      </c>
      <c r="F3" s="22">
        <v>0.02</v>
      </c>
      <c r="G3" s="21">
        <v>0.8</v>
      </c>
    </row>
    <row r="4" ht="12.75">
      <c r="I4">
        <v>50</v>
      </c>
    </row>
    <row r="6" spans="1:16" ht="12.75">
      <c r="A6" t="s">
        <v>16</v>
      </c>
      <c r="B6" t="s">
        <v>24</v>
      </c>
      <c r="C6" t="s">
        <v>26</v>
      </c>
      <c r="E6" t="s">
        <v>27</v>
      </c>
      <c r="F6" t="s">
        <v>28</v>
      </c>
      <c r="K6" s="10">
        <f>SUM(K8:K108)</f>
        <v>9.999995630247186</v>
      </c>
      <c r="M6" t="s">
        <v>18</v>
      </c>
      <c r="N6" t="s">
        <v>19</v>
      </c>
      <c r="O6" t="s">
        <v>12</v>
      </c>
      <c r="P6" t="s">
        <v>25</v>
      </c>
    </row>
    <row r="7" spans="1:16" ht="12.75">
      <c r="A7">
        <v>0</v>
      </c>
      <c r="B7">
        <v>0</v>
      </c>
      <c r="C7">
        <f>B3</f>
        <v>122.14027581601698</v>
      </c>
      <c r="E7" s="12">
        <f>F3</f>
        <v>0.02</v>
      </c>
      <c r="F7" s="12">
        <f>LN(C7/($A$3-B7))/$D$3</f>
        <v>0.05</v>
      </c>
      <c r="J7" t="s">
        <v>11</v>
      </c>
      <c r="K7" t="s">
        <v>12</v>
      </c>
      <c r="L7" t="s">
        <v>13</v>
      </c>
      <c r="M7">
        <v>0</v>
      </c>
      <c r="N7">
        <v>0</v>
      </c>
      <c r="O7">
        <v>0</v>
      </c>
      <c r="P7">
        <v>0</v>
      </c>
    </row>
    <row r="8" spans="1:16" ht="12.75">
      <c r="A8">
        <v>1</v>
      </c>
      <c r="B8">
        <f>bondPV($F$3,$D$3,$A$3,$E$3,$A8,$G$3)</f>
        <v>0.9231163463866358</v>
      </c>
      <c r="C8">
        <f>equityPV($F$3,$D$3,$B$3,$E$3,A8)</f>
        <v>121.21715946963035</v>
      </c>
      <c r="E8" s="12">
        <f>LN(A8/B8)/$D$3</f>
        <v>0.020000000000000018</v>
      </c>
      <c r="F8" s="12">
        <f aca="true" t="shared" si="0" ref="F8:F71">LN(C8/($A$3-B8))/$D$3</f>
        <v>0.05042187302489109</v>
      </c>
      <c r="J8">
        <v>-5</v>
      </c>
      <c r="K8" s="10">
        <f aca="true" t="shared" si="1" ref="K8:K71">EXP(-(J8^2)/2)/((2*PI())^0.5)</f>
        <v>1.4867195147342979E-06</v>
      </c>
      <c r="L8" s="11">
        <f aca="true" t="shared" si="2" ref="L8:L39">K8/$K$6</f>
        <v>1.48672016439426E-07</v>
      </c>
      <c r="M8">
        <f>EXP(($F$3-($E$3^2)/2)*$D$3+$E$3*J8*$D$3^0.5)*$B$3</f>
        <v>16.529888822158654</v>
      </c>
      <c r="N8">
        <f>IF(M8&gt;$I$4,$I$4,$G$3*M8)</f>
        <v>13.223911057726923</v>
      </c>
      <c r="O8">
        <v>0</v>
      </c>
      <c r="P8">
        <f>IF(M8&lt;$I$4,0,M8-$I$4)</f>
        <v>0</v>
      </c>
    </row>
    <row r="9" spans="1:16" ht="12.75">
      <c r="A9">
        <v>2</v>
      </c>
      <c r="B9">
        <f aca="true" t="shared" si="3" ref="B9:B72">bondPV($F$3,$D$3,$A$3,$E$3,$A9,$G$3)</f>
        <v>1.8462326927732715</v>
      </c>
      <c r="C9">
        <f aca="true" t="shared" si="4" ref="C9:C72">equityPV($F$3,$D$3,$B$3,$E$3,A9)</f>
        <v>120.29404312324371</v>
      </c>
      <c r="E9" s="12">
        <f aca="true" t="shared" si="5" ref="E9:E72">LN(A9/B9)/$D$3</f>
        <v>0.020000000000000018</v>
      </c>
      <c r="F9" s="12">
        <f t="shared" si="0"/>
        <v>0.05085095044013008</v>
      </c>
      <c r="J9">
        <v>-4.9</v>
      </c>
      <c r="K9" s="10">
        <f t="shared" si="1"/>
        <v>2.438960745893352E-06</v>
      </c>
      <c r="L9" s="11">
        <f t="shared" si="2"/>
        <v>2.438961811659376E-07</v>
      </c>
      <c r="M9">
        <f aca="true" t="shared" si="6" ref="M9:M72">EXP(($F$3-($E$3^2)/2)*$D$3+$E$3*J9*$D$3^0.5)*$B$3</f>
        <v>17.20448638230505</v>
      </c>
      <c r="N9">
        <f aca="true" t="shared" si="7" ref="N9:N72">IF(M9&gt;$I$4,$I$4,$G$3*M9)</f>
        <v>13.76358910584404</v>
      </c>
      <c r="O9">
        <f>L9/(M10-M8)</f>
        <v>1.7715666491331402E-07</v>
      </c>
      <c r="P9">
        <f aca="true" t="shared" si="8" ref="P9:P72">IF(M9&lt;$I$4,0,M9-$I$4)</f>
        <v>0</v>
      </c>
    </row>
    <row r="10" spans="1:16" ht="12.75">
      <c r="A10">
        <v>3</v>
      </c>
      <c r="B10">
        <f>bondPV($F$3,$D$3,$A$3,$E$3,$A10,$G$3)</f>
        <v>2.769349039159908</v>
      </c>
      <c r="C10">
        <f t="shared" si="4"/>
        <v>119.37092677685708</v>
      </c>
      <c r="E10" s="12">
        <f t="shared" si="5"/>
        <v>0.01999999999999997</v>
      </c>
      <c r="F10" s="12">
        <f t="shared" si="0"/>
        <v>0.0512874190292506</v>
      </c>
      <c r="J10">
        <v>-4.8</v>
      </c>
      <c r="K10" s="10">
        <f t="shared" si="1"/>
        <v>3.961299091032075E-06</v>
      </c>
      <c r="L10" s="11">
        <f t="shared" si="2"/>
        <v>3.9613008220226164E-07</v>
      </c>
      <c r="M10">
        <f t="shared" si="6"/>
        <v>17.906614791149323</v>
      </c>
      <c r="N10">
        <f t="shared" si="7"/>
        <v>14.32529183291946</v>
      </c>
      <c r="O10">
        <f aca="true" t="shared" si="9" ref="O10:O73">L10/(M11-M9)</f>
        <v>2.7645123872363974E-07</v>
      </c>
      <c r="P10">
        <f t="shared" si="8"/>
        <v>0</v>
      </c>
    </row>
    <row r="11" spans="1:16" ht="12.75">
      <c r="A11">
        <v>4</v>
      </c>
      <c r="B11">
        <f t="shared" si="3"/>
        <v>3.6924653855465426</v>
      </c>
      <c r="C11">
        <f t="shared" si="4"/>
        <v>118.44781043047044</v>
      </c>
      <c r="E11" s="12">
        <f t="shared" si="5"/>
        <v>0.020000000000000018</v>
      </c>
      <c r="F11" s="12">
        <f t="shared" si="0"/>
        <v>0.05173147211174626</v>
      </c>
      <c r="J11">
        <v>-4.7</v>
      </c>
      <c r="K11" s="10">
        <f t="shared" si="1"/>
        <v>6.36982517886709E-06</v>
      </c>
      <c r="L11" s="11">
        <f t="shared" si="2"/>
        <v>6.369827962324456E-07</v>
      </c>
      <c r="M11">
        <f t="shared" si="6"/>
        <v>18.637397603940997</v>
      </c>
      <c r="N11">
        <f t="shared" si="7"/>
        <v>14.909918083152798</v>
      </c>
      <c r="O11">
        <f t="shared" si="9"/>
        <v>4.2710695142936097E-07</v>
      </c>
      <c r="P11">
        <f t="shared" si="8"/>
        <v>0</v>
      </c>
    </row>
    <row r="12" spans="1:16" ht="12.75">
      <c r="A12">
        <v>5</v>
      </c>
      <c r="B12">
        <f t="shared" si="3"/>
        <v>4.615581731933147</v>
      </c>
      <c r="C12">
        <f t="shared" si="4"/>
        <v>117.5246940840838</v>
      </c>
      <c r="E12" s="12">
        <f t="shared" si="5"/>
        <v>0.020000000000001763</v>
      </c>
      <c r="F12" s="12">
        <f t="shared" si="0"/>
        <v>0.0521833098324927</v>
      </c>
      <c r="J12">
        <v>-4.6</v>
      </c>
      <c r="K12" s="10">
        <f t="shared" si="1"/>
        <v>1.014085206548676E-05</v>
      </c>
      <c r="L12" s="11">
        <f t="shared" si="2"/>
        <v>1.014085649679038E-06</v>
      </c>
      <c r="M12">
        <f t="shared" si="6"/>
        <v>19.398004229089192</v>
      </c>
      <c r="N12">
        <f t="shared" si="7"/>
        <v>15.518403383271355</v>
      </c>
      <c r="O12">
        <f t="shared" si="9"/>
        <v>6.532987010779857E-07</v>
      </c>
      <c r="P12">
        <f t="shared" si="8"/>
        <v>0</v>
      </c>
    </row>
    <row r="13" spans="1:16" ht="12.75">
      <c r="A13">
        <v>6</v>
      </c>
      <c r="B13">
        <f t="shared" si="3"/>
        <v>5.538698078318416</v>
      </c>
      <c r="C13">
        <f t="shared" si="4"/>
        <v>116.60157773769716</v>
      </c>
      <c r="E13" s="12">
        <f t="shared" si="5"/>
        <v>0.02000000000006315</v>
      </c>
      <c r="F13" s="12">
        <f t="shared" si="0"/>
        <v>0.05264313946673801</v>
      </c>
      <c r="J13">
        <v>-4.5</v>
      </c>
      <c r="K13" s="10">
        <f t="shared" si="1"/>
        <v>1.5983741106905478E-05</v>
      </c>
      <c r="L13" s="11">
        <f t="shared" si="2"/>
        <v>1.5983748091408298E-06</v>
      </c>
      <c r="M13">
        <f t="shared" si="6"/>
        <v>20.18965179946554</v>
      </c>
      <c r="N13">
        <f t="shared" si="7"/>
        <v>16.151721439572434</v>
      </c>
      <c r="O13">
        <f t="shared" si="9"/>
        <v>9.893364378446252E-07</v>
      </c>
      <c r="P13">
        <f t="shared" si="8"/>
        <v>0</v>
      </c>
    </row>
    <row r="14" spans="1:16" ht="12.75">
      <c r="A14">
        <v>7</v>
      </c>
      <c r="B14">
        <f t="shared" si="3"/>
        <v>6.461814424682043</v>
      </c>
      <c r="C14">
        <f t="shared" si="4"/>
        <v>115.67846139131068</v>
      </c>
      <c r="E14" s="12">
        <f t="shared" si="5"/>
        <v>0.02000000000094428</v>
      </c>
      <c r="F14" s="12">
        <f t="shared" si="0"/>
        <v>0.05311117574160978</v>
      </c>
      <c r="J14">
        <v>-4.4</v>
      </c>
      <c r="K14" s="10">
        <f t="shared" si="1"/>
        <v>2.4942471290053535E-05</v>
      </c>
      <c r="L14" s="11">
        <f t="shared" si="2"/>
        <v>2.494248218930171E-06</v>
      </c>
      <c r="M14">
        <f t="shared" si="6"/>
        <v>21.01360712007647</v>
      </c>
      <c r="N14">
        <f t="shared" si="7"/>
        <v>16.810885696061174</v>
      </c>
      <c r="O14">
        <f t="shared" si="9"/>
        <v>1.4833145946576921E-06</v>
      </c>
      <c r="P14">
        <f t="shared" si="8"/>
        <v>0</v>
      </c>
    </row>
    <row r="15" spans="1:16" ht="12.75">
      <c r="A15">
        <v>8</v>
      </c>
      <c r="B15">
        <f t="shared" si="3"/>
        <v>7.38493077083547</v>
      </c>
      <c r="C15">
        <f t="shared" si="4"/>
        <v>114.75534504492578</v>
      </c>
      <c r="E15" s="12">
        <f t="shared" si="5"/>
        <v>0.020000000008721007</v>
      </c>
      <c r="F15" s="12">
        <f t="shared" si="0"/>
        <v>0.053587641174890246</v>
      </c>
      <c r="J15">
        <v>-4.3</v>
      </c>
      <c r="K15" s="10">
        <f t="shared" si="1"/>
        <v>3.853519674208713E-05</v>
      </c>
      <c r="L15" s="11">
        <f t="shared" si="2"/>
        <v>3.853521358102293E-06</v>
      </c>
      <c r="M15">
        <f t="shared" si="6"/>
        <v>21.871188695221477</v>
      </c>
      <c r="N15">
        <f t="shared" si="7"/>
        <v>17.496950956177184</v>
      </c>
      <c r="O15">
        <f t="shared" si="9"/>
        <v>2.2018087344721454E-06</v>
      </c>
      <c r="P15">
        <f t="shared" si="8"/>
        <v>0</v>
      </c>
    </row>
    <row r="16" spans="1:16" ht="12.75">
      <c r="A16">
        <v>9</v>
      </c>
      <c r="B16">
        <f t="shared" si="3"/>
        <v>8.30804711559784</v>
      </c>
      <c r="C16">
        <f t="shared" si="4"/>
        <v>113.8322286985535</v>
      </c>
      <c r="E16" s="12">
        <f t="shared" si="5"/>
        <v>0.02000000005662827</v>
      </c>
      <c r="F16" s="12">
        <f t="shared" si="0"/>
        <v>0.0540727664307075</v>
      </c>
      <c r="J16">
        <v>-4.2</v>
      </c>
      <c r="K16" s="10">
        <f t="shared" si="1"/>
        <v>5.8943067756539855E-05</v>
      </c>
      <c r="L16" s="11">
        <f t="shared" si="2"/>
        <v>5.894309351321473E-06</v>
      </c>
      <c r="M16">
        <f t="shared" si="6"/>
        <v>22.76376883838127</v>
      </c>
      <c r="N16">
        <f t="shared" si="7"/>
        <v>18.211015070705017</v>
      </c>
      <c r="O16">
        <f t="shared" si="9"/>
        <v>3.2358096492544667E-06</v>
      </c>
      <c r="P16">
        <f t="shared" si="8"/>
        <v>0</v>
      </c>
    </row>
    <row r="17" spans="1:16" ht="12.75">
      <c r="A17">
        <v>10</v>
      </c>
      <c r="B17">
        <f t="shared" si="3"/>
        <v>9.231163453485703</v>
      </c>
      <c r="C17">
        <f t="shared" si="4"/>
        <v>112.90911235225528</v>
      </c>
      <c r="E17" s="12">
        <f t="shared" si="5"/>
        <v>0.020000000281130744</v>
      </c>
      <c r="F17" s="12">
        <f t="shared" si="0"/>
        <v>0.054566790688304966</v>
      </c>
      <c r="J17">
        <v>-4.1</v>
      </c>
      <c r="K17" s="10">
        <f t="shared" si="1"/>
        <v>8.926165717713293E-05</v>
      </c>
      <c r="L17" s="11">
        <f t="shared" si="2"/>
        <v>8.926169618228773E-06</v>
      </c>
      <c r="M17">
        <f t="shared" si="6"/>
        <v>23.692775868212177</v>
      </c>
      <c r="N17">
        <f t="shared" si="7"/>
        <v>18.95422069456974</v>
      </c>
      <c r="O17">
        <f t="shared" si="9"/>
        <v>4.7080752590039895E-06</v>
      </c>
      <c r="P17">
        <f t="shared" si="8"/>
        <v>0</v>
      </c>
    </row>
    <row r="18" spans="1:16" ht="12.75">
      <c r="A18">
        <v>11</v>
      </c>
      <c r="B18">
        <f t="shared" si="3"/>
        <v>10.154279764328441</v>
      </c>
      <c r="C18">
        <f t="shared" si="4"/>
        <v>111.98599600629713</v>
      </c>
      <c r="E18" s="12">
        <f t="shared" si="5"/>
        <v>0.02000000113066985</v>
      </c>
      <c r="F18" s="12">
        <f t="shared" si="0"/>
        <v>0.05506996201212509</v>
      </c>
      <c r="J18">
        <v>-4</v>
      </c>
      <c r="K18" s="10">
        <f t="shared" si="1"/>
        <v>0.00013383022576488537</v>
      </c>
      <c r="L18" s="11">
        <f t="shared" si="2"/>
        <v>1.3383028424541148E-05</v>
      </c>
      <c r="M18">
        <f t="shared" si="6"/>
        <v>24.659696394160644</v>
      </c>
      <c r="N18">
        <f t="shared" si="7"/>
        <v>19.727757115328515</v>
      </c>
      <c r="O18">
        <f t="shared" si="9"/>
        <v>6.782048362016006E-06</v>
      </c>
      <c r="P18">
        <f t="shared" si="8"/>
        <v>0</v>
      </c>
    </row>
    <row r="19" spans="1:16" ht="12.75">
      <c r="A19">
        <v>12</v>
      </c>
      <c r="B19">
        <f t="shared" si="3"/>
        <v>11.077395986463278</v>
      </c>
      <c r="C19">
        <f t="shared" si="4"/>
        <v>111.06287966162506</v>
      </c>
      <c r="E19" s="12">
        <f t="shared" si="5"/>
        <v>0.020000003840621706</v>
      </c>
      <c r="F19" s="12">
        <f t="shared" si="0"/>
        <v>0.05558253769736275</v>
      </c>
      <c r="J19">
        <v>-3.9</v>
      </c>
      <c r="K19" s="10">
        <f t="shared" si="1"/>
        <v>0.00019865547139277272</v>
      </c>
      <c r="L19" s="11">
        <f t="shared" si="2"/>
        <v>1.9865555820034116E-05</v>
      </c>
      <c r="M19">
        <f t="shared" si="6"/>
        <v>25.666077695355586</v>
      </c>
      <c r="N19">
        <f t="shared" si="7"/>
        <v>20.53286215628447</v>
      </c>
      <c r="O19">
        <f t="shared" si="9"/>
        <v>9.672426170308615E-06</v>
      </c>
      <c r="P19">
        <f t="shared" si="8"/>
        <v>0</v>
      </c>
    </row>
    <row r="20" spans="1:16" ht="12.75">
      <c r="A20">
        <v>13</v>
      </c>
      <c r="B20">
        <f t="shared" si="3"/>
        <v>12.000511957559535</v>
      </c>
      <c r="C20">
        <f t="shared" si="4"/>
        <v>110.13976332110525</v>
      </c>
      <c r="E20" s="12">
        <f t="shared" si="5"/>
        <v>0.020000011363405148</v>
      </c>
      <c r="F20" s="12">
        <f t="shared" si="0"/>
        <v>0.05610478454472998</v>
      </c>
      <c r="J20">
        <v>-3.8</v>
      </c>
      <c r="K20" s="10">
        <f t="shared" si="1"/>
        <v>0.00029194692579146027</v>
      </c>
      <c r="L20" s="11">
        <f t="shared" si="2"/>
        <v>2.9194705336510605E-05</v>
      </c>
      <c r="M20">
        <f t="shared" si="6"/>
        <v>26.713530196585033</v>
      </c>
      <c r="N20">
        <f t="shared" si="7"/>
        <v>21.37082415726803</v>
      </c>
      <c r="O20">
        <f t="shared" si="9"/>
        <v>1.365736825120546E-05</v>
      </c>
      <c r="P20">
        <f t="shared" si="8"/>
        <v>0</v>
      </c>
    </row>
    <row r="21" spans="1:16" ht="12.75">
      <c r="A21">
        <v>14</v>
      </c>
      <c r="B21">
        <f t="shared" si="3"/>
        <v>12.923627299580712</v>
      </c>
      <c r="C21">
        <f t="shared" si="4"/>
        <v>109.21664699234837</v>
      </c>
      <c r="E21" s="12">
        <f t="shared" si="5"/>
        <v>0.020000029980594088</v>
      </c>
      <c r="F21" s="12">
        <f t="shared" si="0"/>
        <v>0.056636978993432764</v>
      </c>
      <c r="J21">
        <v>-3.7</v>
      </c>
      <c r="K21" s="10">
        <f t="shared" si="1"/>
        <v>0.00042478027055075143</v>
      </c>
      <c r="L21" s="11">
        <f t="shared" si="2"/>
        <v>4.247804561693108E-05</v>
      </c>
      <c r="M21">
        <f t="shared" si="6"/>
        <v>27.803730045319405</v>
      </c>
      <c r="N21">
        <f t="shared" si="7"/>
        <v>22.242984036255525</v>
      </c>
      <c r="O21">
        <f t="shared" si="9"/>
        <v>1.9092186634215203E-05</v>
      </c>
      <c r="P21">
        <f t="shared" si="8"/>
        <v>0</v>
      </c>
    </row>
    <row r="22" spans="1:16" ht="12.75">
      <c r="A22">
        <v>15</v>
      </c>
      <c r="B22">
        <f t="shared" si="3"/>
        <v>13.846741217422654</v>
      </c>
      <c r="C22">
        <f t="shared" si="4"/>
        <v>108.29353069345976</v>
      </c>
      <c r="E22" s="12">
        <f t="shared" si="5"/>
        <v>0.02000007182874744</v>
      </c>
      <c r="F22" s="12">
        <f t="shared" si="0"/>
        <v>0.057179407016206635</v>
      </c>
      <c r="J22">
        <v>-3.6</v>
      </c>
      <c r="K22" s="10">
        <f t="shared" si="1"/>
        <v>0.0006119019301137719</v>
      </c>
      <c r="L22" s="11">
        <f t="shared" si="2"/>
        <v>6.119021974999068E-05</v>
      </c>
      <c r="M22">
        <f t="shared" si="6"/>
        <v>28.938421793905057</v>
      </c>
      <c r="N22">
        <f t="shared" si="7"/>
        <v>23.150737435124046</v>
      </c>
      <c r="O22">
        <f t="shared" si="9"/>
        <v>2.6424171400539246E-05</v>
      </c>
      <c r="P22">
        <f t="shared" si="8"/>
        <v>0</v>
      </c>
    </row>
    <row r="23" spans="1:16" ht="12.75">
      <c r="A23">
        <v>16</v>
      </c>
      <c r="B23">
        <f t="shared" si="3"/>
        <v>14.769852176046587</v>
      </c>
      <c r="C23">
        <f t="shared" si="4"/>
        <v>107.37041446369662</v>
      </c>
      <c r="E23" s="12">
        <f t="shared" si="5"/>
        <v>0.020000158534704743</v>
      </c>
      <c r="F23" s="12">
        <f t="shared" si="0"/>
        <v>0.05773236365950047</v>
      </c>
      <c r="J23">
        <v>-3.50000000000001</v>
      </c>
      <c r="K23" s="10">
        <f t="shared" si="1"/>
        <v>0.0008726826950457291</v>
      </c>
      <c r="L23" s="11">
        <f t="shared" si="2"/>
        <v>8.72683076386662E-05</v>
      </c>
      <c r="M23">
        <f t="shared" si="6"/>
        <v>30.119421191220084</v>
      </c>
      <c r="N23">
        <f t="shared" si="7"/>
        <v>24.09553695297607</v>
      </c>
      <c r="O23">
        <f t="shared" si="9"/>
        <v>3.620796689591122E-05</v>
      </c>
      <c r="P23">
        <f t="shared" si="8"/>
        <v>0</v>
      </c>
    </row>
    <row r="24" spans="1:16" ht="12.75">
      <c r="A24">
        <v>17</v>
      </c>
      <c r="B24">
        <f t="shared" si="3"/>
        <v>15.692957419830597</v>
      </c>
      <c r="C24">
        <f t="shared" si="4"/>
        <v>106.44729838171484</v>
      </c>
      <c r="E24" s="12">
        <f t="shared" si="5"/>
        <v>0.020000326081443965</v>
      </c>
      <c r="F24" s="12">
        <f t="shared" si="0"/>
        <v>0.05829615209995268</v>
      </c>
      <c r="J24">
        <v>-3.40000000000001</v>
      </c>
      <c r="K24" s="10">
        <f t="shared" si="1"/>
        <v>0.0012322191684729772</v>
      </c>
      <c r="L24" s="11">
        <f t="shared" si="2"/>
        <v>0.00012322197069225305</v>
      </c>
      <c r="M24">
        <f t="shared" si="6"/>
        <v>31.3486180882604</v>
      </c>
      <c r="N24">
        <f t="shared" si="7"/>
        <v>25.078894470608322</v>
      </c>
      <c r="O24">
        <f t="shared" si="9"/>
        <v>4.91206331990126E-05</v>
      </c>
      <c r="P24">
        <f t="shared" si="8"/>
        <v>0</v>
      </c>
    </row>
    <row r="25" spans="1:16" ht="12.75">
      <c r="A25">
        <v>18</v>
      </c>
      <c r="B25">
        <f t="shared" si="3"/>
        <v>16.61605230114453</v>
      </c>
      <c r="C25">
        <f t="shared" si="4"/>
        <v>105.52418259476428</v>
      </c>
      <c r="E25" s="12">
        <f t="shared" si="5"/>
        <v>0.020000630922454344</v>
      </c>
      <c r="F25" s="12">
        <f t="shared" si="0"/>
        <v>0.05887108208818804</v>
      </c>
      <c r="J25">
        <v>-3.30000000000001</v>
      </c>
      <c r="K25" s="10">
        <f t="shared" si="1"/>
        <v>0.0017225689390536231</v>
      </c>
      <c r="L25" s="11">
        <f t="shared" si="2"/>
        <v>0.0001722569691773999</v>
      </c>
      <c r="M25">
        <f t="shared" si="6"/>
        <v>32.62797946230381</v>
      </c>
      <c r="N25">
        <f t="shared" si="7"/>
        <v>26.102383569843052</v>
      </c>
      <c r="O25">
        <f t="shared" si="9"/>
        <v>6.597521720495407E-05</v>
      </c>
      <c r="P25">
        <f t="shared" si="8"/>
        <v>0</v>
      </c>
    </row>
    <row r="26" spans="1:16" ht="12.75">
      <c r="A26">
        <v>19</v>
      </c>
      <c r="B26">
        <f t="shared" si="3"/>
        <v>17.53912939278729</v>
      </c>
      <c r="C26">
        <f t="shared" si="4"/>
        <v>104.60106736275527</v>
      </c>
      <c r="E26" s="12">
        <f t="shared" si="5"/>
        <v>0.02000115724630708</v>
      </c>
      <c r="F26" s="12">
        <f t="shared" si="0"/>
        <v>0.059457467663721175</v>
      </c>
      <c r="J26">
        <v>-3.20000000000001</v>
      </c>
      <c r="K26" s="10">
        <f t="shared" si="1"/>
        <v>0.0023840882014647662</v>
      </c>
      <c r="L26" s="11">
        <f t="shared" si="2"/>
        <v>0.00023840892432528343</v>
      </c>
      <c r="M26">
        <f t="shared" si="6"/>
        <v>33.95955256449378</v>
      </c>
      <c r="N26">
        <f t="shared" si="7"/>
        <v>27.167642051595024</v>
      </c>
      <c r="O26">
        <f t="shared" si="9"/>
        <v>8.77313386362143E-05</v>
      </c>
      <c r="P26">
        <f t="shared" si="8"/>
        <v>0</v>
      </c>
    </row>
    <row r="27" spans="1:16" ht="12.75">
      <c r="A27">
        <v>20</v>
      </c>
      <c r="B27">
        <f t="shared" si="3"/>
        <v>18.46217737021448</v>
      </c>
      <c r="C27">
        <f t="shared" si="4"/>
        <v>103.67795312148247</v>
      </c>
      <c r="E27" s="12">
        <f t="shared" si="5"/>
        <v>0.020002025179769886</v>
      </c>
      <c r="F27" s="12">
        <f t="shared" si="0"/>
        <v>0.060055624049499</v>
      </c>
      <c r="J27">
        <v>-3.10000000000001</v>
      </c>
      <c r="K27" s="10">
        <f t="shared" si="1"/>
        <v>0.00326681905619982</v>
      </c>
      <c r="L27" s="11">
        <f t="shared" si="2"/>
        <v>0.00032668204837196205</v>
      </c>
      <c r="M27">
        <f t="shared" si="6"/>
        <v>35.34546819587788</v>
      </c>
      <c r="N27">
        <f t="shared" si="7"/>
        <v>28.276374556702304</v>
      </c>
      <c r="O27">
        <f t="shared" si="9"/>
        <v>0.00011550099846177573</v>
      </c>
      <c r="P27">
        <f t="shared" si="8"/>
        <v>0</v>
      </c>
    </row>
    <row r="28" spans="1:16" ht="12.75">
      <c r="A28">
        <v>21</v>
      </c>
      <c r="B28">
        <f t="shared" si="3"/>
        <v>19.38517966322852</v>
      </c>
      <c r="C28">
        <f t="shared" si="4"/>
        <v>102.75484056939428</v>
      </c>
      <c r="E28" s="12">
        <f t="shared" si="5"/>
        <v>0.020003399621554483</v>
      </c>
      <c r="F28" s="12">
        <f t="shared" si="0"/>
        <v>0.060665863668862036</v>
      </c>
      <c r="J28">
        <v>-3.00000000000001</v>
      </c>
      <c r="K28" s="10">
        <f t="shared" si="1"/>
        <v>0.004431848411937874</v>
      </c>
      <c r="L28" s="11">
        <f t="shared" si="2"/>
        <v>0.0004431850348546927</v>
      </c>
      <c r="M28">
        <f t="shared" si="6"/>
        <v>36.78794411714408</v>
      </c>
      <c r="N28">
        <f t="shared" si="7"/>
        <v>29.430355293715266</v>
      </c>
      <c r="O28">
        <f t="shared" si="9"/>
        <v>0.0001505475791284089</v>
      </c>
      <c r="P28">
        <f t="shared" si="8"/>
        <v>0</v>
      </c>
    </row>
    <row r="29" spans="1:16" ht="12.75">
      <c r="A29">
        <v>22</v>
      </c>
      <c r="B29">
        <f t="shared" si="3"/>
        <v>20.30811289157439</v>
      </c>
      <c r="C29">
        <f t="shared" si="4"/>
        <v>101.83173078209602</v>
      </c>
      <c r="E29" s="12">
        <f t="shared" si="5"/>
        <v>0.02000549932951159</v>
      </c>
      <c r="F29" s="12">
        <f t="shared" si="0"/>
        <v>0.061288491268007374</v>
      </c>
      <c r="J29">
        <v>-2.90000000000001</v>
      </c>
      <c r="K29" s="10">
        <f t="shared" si="1"/>
        <v>0.0059525324197756795</v>
      </c>
      <c r="L29" s="11">
        <f t="shared" si="2"/>
        <v>0.0005952535020886345</v>
      </c>
      <c r="M29">
        <f t="shared" si="6"/>
        <v>38.28928859751104</v>
      </c>
      <c r="N29">
        <f t="shared" si="7"/>
        <v>30.631430878008832</v>
      </c>
      <c r="O29">
        <f t="shared" si="9"/>
        <v>0.0001942758729805354</v>
      </c>
      <c r="P29">
        <f t="shared" si="8"/>
        <v>0</v>
      </c>
    </row>
    <row r="30" spans="1:16" ht="12.75">
      <c r="A30">
        <v>23</v>
      </c>
      <c r="B30">
        <f t="shared" si="3"/>
        <v>21.230945113251725</v>
      </c>
      <c r="C30">
        <f t="shared" si="4"/>
        <v>100.90862535827115</v>
      </c>
      <c r="E30" s="12">
        <f t="shared" si="5"/>
        <v>0.020008605847005926</v>
      </c>
      <c r="F30" s="12">
        <f t="shared" si="0"/>
        <v>0.06192379816958488</v>
      </c>
      <c r="J30">
        <v>-2.80000000000001</v>
      </c>
      <c r="K30" s="10">
        <f t="shared" si="1"/>
        <v>0.007915451582979743</v>
      </c>
      <c r="L30" s="11">
        <f t="shared" si="2"/>
        <v>0.0007915455041837937</v>
      </c>
      <c r="M30">
        <f t="shared" si="6"/>
        <v>39.85190410845125</v>
      </c>
      <c r="N30">
        <f t="shared" si="7"/>
        <v>31.881523286761002</v>
      </c>
      <c r="O30">
        <f t="shared" si="9"/>
        <v>0.00024821099596141724</v>
      </c>
      <c r="P30">
        <f t="shared" si="8"/>
        <v>0</v>
      </c>
    </row>
    <row r="31" spans="1:16" ht="12.75">
      <c r="A31">
        <v>24</v>
      </c>
      <c r="B31">
        <f t="shared" si="3"/>
        <v>22.153633927073706</v>
      </c>
      <c r="C31">
        <f t="shared" si="4"/>
        <v>99.98552659991789</v>
      </c>
      <c r="E31" s="12">
        <f t="shared" si="5"/>
        <v>0.020013071850030633</v>
      </c>
      <c r="F31" s="12">
        <f t="shared" si="0"/>
        <v>0.06257205572422332</v>
      </c>
      <c r="J31">
        <v>-2.70000000000001</v>
      </c>
      <c r="K31" s="10">
        <f t="shared" si="1"/>
        <v>0.01042093481442232</v>
      </c>
      <c r="L31" s="11">
        <f t="shared" si="2"/>
        <v>0.0010420939368115231</v>
      </c>
      <c r="M31">
        <f t="shared" si="6"/>
        <v>41.478291168157966</v>
      </c>
      <c r="N31">
        <f t="shared" si="7"/>
        <v>33.182632934526374</v>
      </c>
      <c r="O31">
        <f t="shared" si="9"/>
        <v>0.0003139642652875218</v>
      </c>
      <c r="P31">
        <f t="shared" si="8"/>
        <v>0</v>
      </c>
    </row>
    <row r="32" spans="1:16" ht="12.75">
      <c r="A32">
        <v>25</v>
      </c>
      <c r="B32">
        <f t="shared" si="3"/>
        <v>23.07612448113798</v>
      </c>
      <c r="C32">
        <f t="shared" si="4"/>
        <v>99.06243772877714</v>
      </c>
      <c r="E32" s="12">
        <f t="shared" si="5"/>
        <v>0.020019328522421442</v>
      </c>
      <c r="F32" s="12">
        <f t="shared" si="0"/>
        <v>0.06323350806352035</v>
      </c>
      <c r="J32">
        <v>-2.60000000000001</v>
      </c>
      <c r="K32" s="10">
        <f t="shared" si="1"/>
        <v>0.013582969233685271</v>
      </c>
      <c r="L32" s="11">
        <f t="shared" si="2"/>
        <v>0.0013582975169109668</v>
      </c>
      <c r="M32">
        <f t="shared" si="6"/>
        <v>43.17105234290779</v>
      </c>
      <c r="N32">
        <f t="shared" si="7"/>
        <v>34.536841874326235</v>
      </c>
      <c r="O32">
        <f t="shared" si="9"/>
        <v>0.00039318458149205365</v>
      </c>
      <c r="P32">
        <f t="shared" si="8"/>
        <v>0</v>
      </c>
    </row>
    <row r="33" spans="1:16" ht="12.75">
      <c r="A33">
        <v>26</v>
      </c>
      <c r="B33">
        <f t="shared" si="3"/>
        <v>23.998347445836487</v>
      </c>
      <c r="C33">
        <f t="shared" si="4"/>
        <v>98.13936313963612</v>
      </c>
      <c r="E33" s="12">
        <f t="shared" si="5"/>
        <v>0.02002789161693215</v>
      </c>
      <c r="F33" s="12">
        <f t="shared" si="0"/>
        <v>0.06390836428808354</v>
      </c>
      <c r="J33">
        <v>-2.50000000000001</v>
      </c>
      <c r="K33" s="10">
        <f t="shared" si="1"/>
        <v>0.017528300493568086</v>
      </c>
      <c r="L33" s="11">
        <f t="shared" si="2"/>
        <v>0.0017528308153005473</v>
      </c>
      <c r="M33">
        <f t="shared" si="6"/>
        <v>44.93289641172197</v>
      </c>
      <c r="N33">
        <f t="shared" si="7"/>
        <v>35.946317129377576</v>
      </c>
      <c r="O33">
        <f t="shared" si="9"/>
        <v>0.00048749458106654426</v>
      </c>
      <c r="P33">
        <f t="shared" si="8"/>
        <v>0</v>
      </c>
    </row>
    <row r="34" spans="1:16" ht="12.75">
      <c r="A34">
        <v>27</v>
      </c>
      <c r="B34">
        <f t="shared" si="3"/>
        <v>24.92021701358034</v>
      </c>
      <c r="C34">
        <f t="shared" si="4"/>
        <v>97.21630868990198</v>
      </c>
      <c r="E34" s="12">
        <f t="shared" si="5"/>
        <v>0.020039365928217152</v>
      </c>
      <c r="F34" s="12">
        <f t="shared" si="0"/>
        <v>0.06459679024619182</v>
      </c>
      <c r="J34">
        <v>-2.40000000000001</v>
      </c>
      <c r="K34" s="10">
        <f t="shared" si="1"/>
        <v>0.022394530294842355</v>
      </c>
      <c r="L34" s="11">
        <f t="shared" si="2"/>
        <v>0.0022394540080702807</v>
      </c>
      <c r="M34">
        <f t="shared" si="6"/>
        <v>46.76664270099073</v>
      </c>
      <c r="N34">
        <f t="shared" si="7"/>
        <v>37.41331416079259</v>
      </c>
      <c r="O34">
        <f t="shared" si="9"/>
        <v>0.0005984118172929057</v>
      </c>
      <c r="P34">
        <f t="shared" si="8"/>
        <v>0</v>
      </c>
    </row>
    <row r="35" spans="1:16" ht="12.75">
      <c r="A35">
        <v>28</v>
      </c>
      <c r="B35">
        <f t="shared" si="3"/>
        <v>25.84162898761938</v>
      </c>
      <c r="C35">
        <f t="shared" si="4"/>
        <v>96.29328202352796</v>
      </c>
      <c r="E35" s="12">
        <f t="shared" si="5"/>
        <v>0.020054447982820932</v>
      </c>
      <c r="F35" s="12">
        <f t="shared" si="0"/>
        <v>0.06529890007202174</v>
      </c>
      <c r="J35">
        <v>-2.30000000000001</v>
      </c>
      <c r="K35" s="10">
        <f t="shared" si="1"/>
        <v>0.028327037741600516</v>
      </c>
      <c r="L35" s="11">
        <f t="shared" si="2"/>
        <v>0.0028327050119821215</v>
      </c>
      <c r="M35">
        <f t="shared" si="6"/>
        <v>48.67522559599697</v>
      </c>
      <c r="N35">
        <f t="shared" si="7"/>
        <v>38.94018047679758</v>
      </c>
      <c r="O35">
        <f t="shared" si="9"/>
        <v>0.0007272564560013549</v>
      </c>
      <c r="P35">
        <f t="shared" si="8"/>
        <v>0</v>
      </c>
    </row>
    <row r="36" spans="1:16" ht="12.75">
      <c r="A36">
        <v>29</v>
      </c>
      <c r="B36">
        <f t="shared" si="3"/>
        <v>26.762459019494337</v>
      </c>
      <c r="C36">
        <f t="shared" si="4"/>
        <v>95.37029292610893</v>
      </c>
      <c r="E36" s="12">
        <f t="shared" si="5"/>
        <v>0.020073926834455105</v>
      </c>
      <c r="F36" s="12">
        <f t="shared" si="0"/>
        <v>0.06601474765729894</v>
      </c>
      <c r="J36">
        <v>-2.20000000000001</v>
      </c>
      <c r="K36" s="10">
        <f t="shared" si="1"/>
        <v>0.03547459284623067</v>
      </c>
      <c r="L36" s="11">
        <f t="shared" si="2"/>
        <v>0.0035474608347757634</v>
      </c>
      <c r="M36">
        <f t="shared" si="6"/>
        <v>50.66169923655876</v>
      </c>
      <c r="N36">
        <f t="shared" si="7"/>
        <v>50</v>
      </c>
      <c r="O36">
        <f t="shared" si="9"/>
        <v>0.0008750483785627484</v>
      </c>
      <c r="P36">
        <f t="shared" si="8"/>
        <v>0.6616992365587606</v>
      </c>
    </row>
    <row r="37" spans="1:16" ht="12.75">
      <c r="A37">
        <v>30</v>
      </c>
      <c r="B37">
        <f t="shared" si="3"/>
        <v>27.682561049245525</v>
      </c>
      <c r="C37">
        <f t="shared" si="4"/>
        <v>94.44735370680688</v>
      </c>
      <c r="E37" s="12">
        <f t="shared" si="5"/>
        <v>0.020098682934328913</v>
      </c>
      <c r="F37" s="12">
        <f t="shared" si="0"/>
        <v>0.06674431822743065</v>
      </c>
      <c r="J37">
        <v>-2.10000000000001</v>
      </c>
      <c r="K37" s="10">
        <f t="shared" si="1"/>
        <v>0.043983595980426296</v>
      </c>
      <c r="L37" s="11">
        <f t="shared" si="2"/>
        <v>0.004398361520017892</v>
      </c>
      <c r="M37">
        <f t="shared" si="6"/>
        <v>52.72924240430465</v>
      </c>
      <c r="N37">
        <f t="shared" si="7"/>
        <v>50</v>
      </c>
      <c r="O37">
        <f t="shared" si="9"/>
        <v>0.001042398070315658</v>
      </c>
      <c r="P37">
        <f t="shared" si="8"/>
        <v>2.7292424043046495</v>
      </c>
    </row>
    <row r="38" spans="1:16" ht="12.75">
      <c r="A38">
        <v>31</v>
      </c>
      <c r="B38">
        <f t="shared" si="3"/>
        <v>28.601765995078992</v>
      </c>
      <c r="C38">
        <f t="shared" si="4"/>
        <v>93.5244796017675</v>
      </c>
      <c r="E38" s="12">
        <f t="shared" si="5"/>
        <v>0.02012968512149712</v>
      </c>
      <c r="F38" s="12">
        <f t="shared" si="0"/>
        <v>0.06748752018374686</v>
      </c>
      <c r="J38">
        <v>-2.00000000000001</v>
      </c>
      <c r="K38" s="10">
        <f t="shared" si="1"/>
        <v>0.05399096651318695</v>
      </c>
      <c r="L38" s="11">
        <f t="shared" si="2"/>
        <v>0.005399099010591504</v>
      </c>
      <c r="M38">
        <f t="shared" si="6"/>
        <v>54.881163609402414</v>
      </c>
      <c r="N38">
        <f t="shared" si="7"/>
        <v>50</v>
      </c>
      <c r="O38">
        <f t="shared" si="9"/>
        <v>0.0012293971110883175</v>
      </c>
      <c r="P38">
        <f t="shared" si="8"/>
        <v>4.881163609402414</v>
      </c>
    </row>
    <row r="39" spans="1:16" ht="12.75">
      <c r="A39">
        <v>32</v>
      </c>
      <c r="B39">
        <f t="shared" si="3"/>
        <v>29.519880730361262</v>
      </c>
      <c r="C39">
        <f t="shared" si="4"/>
        <v>92.60168919288256</v>
      </c>
      <c r="E39" s="12">
        <f t="shared" si="5"/>
        <v>0.020167985843758007</v>
      </c>
      <c r="F39" s="12">
        <f t="shared" si="0"/>
        <v>0.06824417735876287</v>
      </c>
      <c r="J39">
        <v>-1.90000000000001</v>
      </c>
      <c r="K39" s="10">
        <f t="shared" si="1"/>
        <v>0.06561581477467536</v>
      </c>
      <c r="L39" s="11">
        <f t="shared" si="2"/>
        <v>0.006561584344717701</v>
      </c>
      <c r="M39">
        <f t="shared" si="6"/>
        <v>57.12090638488126</v>
      </c>
      <c r="N39">
        <f t="shared" si="7"/>
        <v>50</v>
      </c>
      <c r="O39">
        <f t="shared" si="9"/>
        <v>0.0014355153241219136</v>
      </c>
      <c r="P39">
        <f t="shared" si="8"/>
        <v>7.120906384881259</v>
      </c>
    </row>
    <row r="40" spans="1:16" ht="12.75">
      <c r="A40">
        <v>33</v>
      </c>
      <c r="B40">
        <f t="shared" si="3"/>
        <v>30.436687376162794</v>
      </c>
      <c r="C40">
        <f t="shared" si="4"/>
        <v>91.6790048351623</v>
      </c>
      <c r="E40" s="12">
        <f t="shared" si="5"/>
        <v>0.020214714773455177</v>
      </c>
      <c r="F40" s="12">
        <f t="shared" si="0"/>
        <v>0.06901402181279787</v>
      </c>
      <c r="J40">
        <v>-1.80000000000001</v>
      </c>
      <c r="K40" s="10">
        <f t="shared" si="1"/>
        <v>0.07895015830089273</v>
      </c>
      <c r="L40" s="11">
        <f aca="true" t="shared" si="10" ref="L40:L71">K40/$K$6</f>
        <v>0.007895019280017545</v>
      </c>
      <c r="M40">
        <f t="shared" si="6"/>
        <v>59.452054797019194</v>
      </c>
      <c r="N40">
        <f t="shared" si="7"/>
        <v>50</v>
      </c>
      <c r="O40">
        <f t="shared" si="9"/>
        <v>0.0016595125184110616</v>
      </c>
      <c r="P40">
        <f t="shared" si="8"/>
        <v>9.452054797019194</v>
      </c>
    </row>
    <row r="41" spans="1:16" ht="12.75">
      <c r="A41">
        <v>34</v>
      </c>
      <c r="B41">
        <f t="shared" si="3"/>
        <v>31.351942927633985</v>
      </c>
      <c r="C41">
        <f t="shared" si="4"/>
        <v>90.75645308561428</v>
      </c>
      <c r="E41" s="12">
        <f t="shared" si="5"/>
        <v>0.02027107102362492</v>
      </c>
      <c r="F41" s="12">
        <f t="shared" si="0"/>
        <v>0.06979668727921567</v>
      </c>
      <c r="J41">
        <v>-1.70000000000001</v>
      </c>
      <c r="K41" s="10">
        <f t="shared" si="1"/>
        <v>0.09404907737688535</v>
      </c>
      <c r="L41" s="11">
        <f t="shared" si="10"/>
        <v>0.009404911847402535</v>
      </c>
      <c r="M41">
        <f t="shared" si="6"/>
        <v>61.878339180613835</v>
      </c>
      <c r="N41">
        <f t="shared" si="7"/>
        <v>50</v>
      </c>
      <c r="O41">
        <f t="shared" si="9"/>
        <v>0.0018993731214129502</v>
      </c>
      <c r="P41">
        <f t="shared" si="8"/>
        <v>11.878339180613835</v>
      </c>
    </row>
    <row r="42" spans="1:16" ht="12.75">
      <c r="A42">
        <v>35</v>
      </c>
      <c r="B42">
        <f t="shared" si="3"/>
        <v>32.26537922273899</v>
      </c>
      <c r="C42">
        <f t="shared" si="4"/>
        <v>89.83406512638138</v>
      </c>
      <c r="E42" s="12">
        <f t="shared" si="5"/>
        <v>0.020338314198187143</v>
      </c>
      <c r="F42" s="12">
        <f t="shared" si="0"/>
        <v>0.0705917033432894</v>
      </c>
      <c r="J42">
        <v>-1.60000000000001</v>
      </c>
      <c r="K42" s="10">
        <f t="shared" si="1"/>
        <v>0.11092083467945378</v>
      </c>
      <c r="L42" s="11">
        <f t="shared" si="10"/>
        <v>0.011092088314913791</v>
      </c>
      <c r="M42">
        <f t="shared" si="6"/>
        <v>64.40364210831387</v>
      </c>
      <c r="N42">
        <f t="shared" si="7"/>
        <v>50</v>
      </c>
      <c r="O42">
        <f t="shared" si="9"/>
        <v>0.0021522717143257993</v>
      </c>
      <c r="P42">
        <f t="shared" si="8"/>
        <v>14.403642108313875</v>
      </c>
    </row>
    <row r="43" spans="1:16" ht="12.75">
      <c r="A43">
        <v>36</v>
      </c>
      <c r="B43">
        <f t="shared" si="3"/>
        <v>33.17670325266924</v>
      </c>
      <c r="C43">
        <f t="shared" si="4"/>
        <v>88.91187717495674</v>
      </c>
      <c r="E43" s="12">
        <f t="shared" si="5"/>
        <v>0.02041775452594795</v>
      </c>
      <c r="F43" s="12">
        <f t="shared" si="0"/>
        <v>0.0713984904173312</v>
      </c>
      <c r="J43">
        <v>-1.50000000000001</v>
      </c>
      <c r="K43" s="10">
        <f t="shared" si="1"/>
        <v>0.1295175956658898</v>
      </c>
      <c r="L43" s="11">
        <f t="shared" si="10"/>
        <v>0.012951765226190234</v>
      </c>
      <c r="M43">
        <f t="shared" si="6"/>
        <v>67.03200460356365</v>
      </c>
      <c r="N43">
        <f t="shared" si="7"/>
        <v>50</v>
      </c>
      <c r="O43">
        <f t="shared" si="9"/>
        <v>0.0024145764667395297</v>
      </c>
      <c r="P43">
        <f t="shared" si="8"/>
        <v>17.03200460356365</v>
      </c>
    </row>
    <row r="44" spans="1:16" ht="12.75">
      <c r="A44">
        <v>37</v>
      </c>
      <c r="B44">
        <f t="shared" si="3"/>
        <v>34.08559780489543</v>
      </c>
      <c r="C44">
        <f t="shared" si="4"/>
        <v>87.98993087455065</v>
      </c>
      <c r="E44" s="12">
        <f t="shared" si="5"/>
        <v>0.020510742333244406</v>
      </c>
      <c r="F44" s="12">
        <f t="shared" si="0"/>
        <v>0.07221635555318488</v>
      </c>
      <c r="J44">
        <v>-1.40000000000001</v>
      </c>
      <c r="K44" s="10">
        <f t="shared" si="1"/>
        <v>0.1497274656357428</v>
      </c>
      <c r="L44" s="11">
        <f t="shared" si="10"/>
        <v>0.014972753106297282</v>
      </c>
      <c r="M44">
        <f t="shared" si="6"/>
        <v>69.76763260710283</v>
      </c>
      <c r="N44">
        <f t="shared" si="7"/>
        <v>50</v>
      </c>
      <c r="O44">
        <f t="shared" si="9"/>
        <v>0.0026818957011227867</v>
      </c>
      <c r="P44">
        <f t="shared" si="8"/>
        <v>19.767632607102826</v>
      </c>
    </row>
    <row r="45" spans="1:16" ht="12.75">
      <c r="A45">
        <v>38</v>
      </c>
      <c r="B45">
        <f t="shared" si="3"/>
        <v>34.99172242249936</v>
      </c>
      <c r="C45">
        <f t="shared" si="4"/>
        <v>87.0682736581094</v>
      </c>
      <c r="E45" s="12">
        <f t="shared" si="5"/>
        <v>0.020618657105583794</v>
      </c>
      <c r="F45" s="12">
        <f t="shared" si="0"/>
        <v>0.07304448911317939</v>
      </c>
      <c r="J45">
        <v>-1.30000000000001</v>
      </c>
      <c r="K45" s="10">
        <f t="shared" si="1"/>
        <v>0.17136859204780513</v>
      </c>
      <c r="L45" s="11">
        <f t="shared" si="10"/>
        <v>0.01713686669316766</v>
      </c>
      <c r="M45">
        <f t="shared" si="6"/>
        <v>72.6149037073688</v>
      </c>
      <c r="N45">
        <f t="shared" si="7"/>
        <v>50</v>
      </c>
      <c r="O45">
        <f t="shared" si="9"/>
        <v>0.002949170356264308</v>
      </c>
      <c r="P45">
        <f t="shared" si="8"/>
        <v>22.614903707368796</v>
      </c>
    </row>
    <row r="46" spans="1:16" ht="12.75">
      <c r="A46">
        <v>39</v>
      </c>
      <c r="B46">
        <f t="shared" si="3"/>
        <v>35.8947146572719</v>
      </c>
      <c r="C46">
        <f t="shared" si="4"/>
        <v>86.14695908004995</v>
      </c>
      <c r="E46" s="12">
        <f t="shared" si="5"/>
        <v>0.020742896376339536</v>
      </c>
      <c r="F46" s="12">
        <f t="shared" si="0"/>
        <v>0.073881962302675</v>
      </c>
      <c r="J46">
        <v>-1.20000000000001</v>
      </c>
      <c r="K46" s="10">
        <f t="shared" si="1"/>
        <v>0.19418605498321065</v>
      </c>
      <c r="L46" s="11">
        <f t="shared" si="10"/>
        <v>0.019418613983775375</v>
      </c>
      <c r="M46">
        <f t="shared" si="6"/>
        <v>75.57837414557224</v>
      </c>
      <c r="N46">
        <f t="shared" si="7"/>
        <v>50</v>
      </c>
      <c r="O46">
        <f t="shared" si="9"/>
        <v>0.0032108120994659515</v>
      </c>
      <c r="P46">
        <f t="shared" si="8"/>
        <v>25.57837414557224</v>
      </c>
    </row>
    <row r="47" spans="1:16" ht="12.75">
      <c r="A47">
        <v>40</v>
      </c>
      <c r="B47">
        <f t="shared" si="3"/>
        <v>36.794191589127195</v>
      </c>
      <c r="C47">
        <f t="shared" si="4"/>
        <v>85.22604711044988</v>
      </c>
      <c r="E47" s="12">
        <f t="shared" si="5"/>
        <v>0.020884864662159865</v>
      </c>
      <c r="F47" s="12">
        <f t="shared" si="0"/>
        <v>0.07472772555173977</v>
      </c>
      <c r="J47">
        <v>-1.10000000000001</v>
      </c>
      <c r="K47" s="10">
        <f t="shared" si="1"/>
        <v>0.21785217703254817</v>
      </c>
      <c r="L47" s="11">
        <f t="shared" si="10"/>
        <v>0.021785227222860613</v>
      </c>
      <c r="M47">
        <f t="shared" si="6"/>
        <v>78.66278610665502</v>
      </c>
      <c r="N47">
        <f t="shared" si="7"/>
        <v>50</v>
      </c>
      <c r="O47">
        <f t="shared" si="9"/>
        <v>0.0034608834734829643</v>
      </c>
      <c r="P47">
        <f t="shared" si="8"/>
        <v>28.66278610665502</v>
      </c>
    </row>
    <row r="48" spans="1:16" ht="12.75">
      <c r="A48">
        <v>41</v>
      </c>
      <c r="B48">
        <f t="shared" si="3"/>
        <v>37.68975158066215</v>
      </c>
      <c r="C48">
        <f t="shared" si="4"/>
        <v>84.30560438718794</v>
      </c>
      <c r="E48" s="12">
        <f t="shared" si="5"/>
        <v>0.02104596264191251</v>
      </c>
      <c r="F48" s="12">
        <f t="shared" si="0"/>
        <v>0.07558060772044235</v>
      </c>
      <c r="J48">
        <v>-1.00000000000001</v>
      </c>
      <c r="K48" s="10">
        <f t="shared" si="1"/>
        <v>0.24197072451914095</v>
      </c>
      <c r="L48" s="11">
        <f t="shared" si="10"/>
        <v>0.024197083025441258</v>
      </c>
      <c r="M48">
        <f t="shared" si="6"/>
        <v>81.87307530779785</v>
      </c>
      <c r="N48">
        <f t="shared" si="7"/>
        <v>50</v>
      </c>
      <c r="O48">
        <f t="shared" si="9"/>
        <v>0.0036933130310694558</v>
      </c>
      <c r="P48">
        <f t="shared" si="8"/>
        <v>31.873075307797848</v>
      </c>
    </row>
    <row r="49" spans="1:16" ht="12.75">
      <c r="A49">
        <v>42</v>
      </c>
      <c r="B49">
        <f t="shared" si="3"/>
        <v>38.58097623313156</v>
      </c>
      <c r="C49">
        <f t="shared" si="4"/>
        <v>83.38570442234138</v>
      </c>
      <c r="E49" s="12">
        <f t="shared" si="5"/>
        <v>0.02122757675030323</v>
      </c>
      <c r="F49" s="12">
        <f t="shared" si="0"/>
        <v>0.07643931609175532</v>
      </c>
      <c r="J49">
        <v>-0.90000000000001</v>
      </c>
      <c r="K49" s="10">
        <f t="shared" si="1"/>
        <v>0.26608524989875243</v>
      </c>
      <c r="L49" s="11">
        <f t="shared" si="10"/>
        <v>0.02660853661714802</v>
      </c>
      <c r="M49">
        <f t="shared" si="6"/>
        <v>85.21437889662079</v>
      </c>
      <c r="N49">
        <f t="shared" si="7"/>
        <v>50</v>
      </c>
      <c r="O49">
        <f t="shared" si="9"/>
        <v>0.0039021352200351417</v>
      </c>
      <c r="P49">
        <f t="shared" si="8"/>
        <v>35.21437889662079</v>
      </c>
    </row>
    <row r="50" spans="1:16" ht="12.75">
      <c r="A50">
        <v>43</v>
      </c>
      <c r="B50">
        <f t="shared" si="3"/>
        <v>39.46743250863452</v>
      </c>
      <c r="C50">
        <f t="shared" si="4"/>
        <v>82.46642775998197</v>
      </c>
      <c r="E50" s="12">
        <f t="shared" si="5"/>
        <v>0.02143106933011151</v>
      </c>
      <c r="F50" s="12">
        <f t="shared" si="0"/>
        <v>0.07730243710806946</v>
      </c>
      <c r="J50">
        <v>-0.80000000000001</v>
      </c>
      <c r="K50" s="10">
        <f t="shared" si="1"/>
        <v>0.28969155276148045</v>
      </c>
      <c r="L50" s="11">
        <f t="shared" si="10"/>
        <v>0.028969167934958354</v>
      </c>
      <c r="M50">
        <f t="shared" si="6"/>
        <v>88.69204367171538</v>
      </c>
      <c r="N50">
        <f t="shared" si="7"/>
        <v>50</v>
      </c>
      <c r="O50">
        <f t="shared" si="9"/>
        <v>0.004081742153288009</v>
      </c>
      <c r="P50">
        <f t="shared" si="8"/>
        <v>38.69204367171538</v>
      </c>
    </row>
    <row r="51" spans="1:16" ht="12.75">
      <c r="A51">
        <v>44</v>
      </c>
      <c r="B51">
        <f t="shared" si="3"/>
        <v>40.34867498280552</v>
      </c>
      <c r="C51">
        <f t="shared" si="4"/>
        <v>81.54786208335511</v>
      </c>
      <c r="E51" s="12">
        <f t="shared" si="5"/>
        <v>0.021657769459500712</v>
      </c>
      <c r="F51" s="12">
        <f t="shared" si="0"/>
        <v>0.07816843780166217</v>
      </c>
      <c r="J51">
        <v>-0.70000000000002</v>
      </c>
      <c r="K51" s="10">
        <f t="shared" si="1"/>
        <v>0.3122539333667569</v>
      </c>
      <c r="L51" s="11">
        <f t="shared" si="10"/>
        <v>0.03122540698140669</v>
      </c>
      <c r="M51">
        <f t="shared" si="6"/>
        <v>92.31163463866282</v>
      </c>
      <c r="N51">
        <f t="shared" si="7"/>
        <v>50</v>
      </c>
      <c r="O51">
        <f t="shared" si="9"/>
        <v>0.004227132620183238</v>
      </c>
      <c r="P51">
        <f t="shared" si="8"/>
        <v>42.311634638662824</v>
      </c>
    </row>
    <row r="52" spans="1:16" ht="12.75">
      <c r="A52">
        <v>45</v>
      </c>
      <c r="B52">
        <f t="shared" si="3"/>
        <v>41.22424819265662</v>
      </c>
      <c r="C52">
        <f t="shared" si="4"/>
        <v>80.63010227024799</v>
      </c>
      <c r="E52" s="12">
        <f t="shared" si="5"/>
        <v>0.021908964544012685</v>
      </c>
      <c r="F52" s="12">
        <f t="shared" si="0"/>
        <v>0.07903566786592287</v>
      </c>
      <c r="J52">
        <v>-0.60000000000002</v>
      </c>
      <c r="K52" s="10">
        <f t="shared" si="1"/>
        <v>0.3332246028917957</v>
      </c>
      <c r="L52" s="11">
        <f t="shared" si="10"/>
        <v>0.033322474850277395</v>
      </c>
      <c r="M52">
        <f t="shared" si="6"/>
        <v>96.07894391523155</v>
      </c>
      <c r="N52">
        <f t="shared" si="7"/>
        <v>50</v>
      </c>
      <c r="O52">
        <f t="shared" si="9"/>
        <v>0.004334142991935725</v>
      </c>
      <c r="P52">
        <f t="shared" si="8"/>
        <v>46.07894391523155</v>
      </c>
    </row>
    <row r="53" spans="1:16" ht="12.75">
      <c r="A53">
        <v>46</v>
      </c>
      <c r="B53">
        <f t="shared" si="3"/>
        <v>42.09368904529435</v>
      </c>
      <c r="C53">
        <f t="shared" si="4"/>
        <v>79.71325039614447</v>
      </c>
      <c r="E53" s="12">
        <f t="shared" si="5"/>
        <v>0.02218589273743049</v>
      </c>
      <c r="F53" s="12">
        <f t="shared" si="0"/>
        <v>0.07990236231247866</v>
      </c>
      <c r="J53">
        <v>-0.50000000000002</v>
      </c>
      <c r="K53" s="10">
        <f t="shared" si="1"/>
        <v>0.35206532676429597</v>
      </c>
      <c r="L53" s="11">
        <f t="shared" si="10"/>
        <v>0.035206548060820846</v>
      </c>
      <c r="M53">
        <f t="shared" si="6"/>
        <v>99.99999999999919</v>
      </c>
      <c r="N53">
        <f t="shared" si="7"/>
        <v>50</v>
      </c>
      <c r="O53">
        <f t="shared" si="9"/>
        <v>0.004399645175026628</v>
      </c>
      <c r="P53">
        <f t="shared" si="8"/>
        <v>49.99999999999919</v>
      </c>
    </row>
    <row r="54" spans="1:16" ht="12.75">
      <c r="A54">
        <v>47</v>
      </c>
      <c r="B54">
        <f t="shared" si="3"/>
        <v>42.956529254908645</v>
      </c>
      <c r="C54">
        <f t="shared" si="4"/>
        <v>78.79741568550367</v>
      </c>
      <c r="E54" s="12">
        <f t="shared" si="5"/>
        <v>0.02248973623222687</v>
      </c>
      <c r="F54" s="12">
        <f t="shared" si="0"/>
        <v>0.08076664465929416</v>
      </c>
      <c r="J54">
        <v>-0.40000000000002</v>
      </c>
      <c r="K54" s="10">
        <f t="shared" si="1"/>
        <v>0.3682701403033204</v>
      </c>
      <c r="L54" s="11">
        <f t="shared" si="10"/>
        <v>0.03682703012283389</v>
      </c>
      <c r="M54">
        <f t="shared" si="6"/>
        <v>104.08107741923799</v>
      </c>
      <c r="N54">
        <f t="shared" si="7"/>
        <v>50</v>
      </c>
      <c r="O54">
        <f t="shared" si="9"/>
        <v>0.004421698488240421</v>
      </c>
      <c r="P54">
        <f t="shared" si="8"/>
        <v>54.081077419237985</v>
      </c>
    </row>
    <row r="55" spans="1:16" ht="12.75">
      <c r="A55">
        <v>48</v>
      </c>
      <c r="B55">
        <f t="shared" si="3"/>
        <v>43.81229777757663</v>
      </c>
      <c r="C55">
        <f t="shared" si="4"/>
        <v>77.88271441218153</v>
      </c>
      <c r="E55" s="12">
        <f t="shared" si="5"/>
        <v>0.02282161543919811</v>
      </c>
      <c r="F55" s="12">
        <f t="shared" si="0"/>
        <v>0.08162653059609064</v>
      </c>
      <c r="J55">
        <v>-0.30000000000002</v>
      </c>
      <c r="K55" s="10">
        <f t="shared" si="1"/>
        <v>0.38138781546052186</v>
      </c>
      <c r="L55" s="11">
        <f t="shared" si="10"/>
        <v>0.03813879821176427</v>
      </c>
      <c r="M55">
        <f t="shared" si="6"/>
        <v>108.32870676749498</v>
      </c>
      <c r="N55">
        <f t="shared" si="7"/>
        <v>50</v>
      </c>
      <c r="O55">
        <f t="shared" si="9"/>
        <v>0.004399645175026642</v>
      </c>
      <c r="P55">
        <f t="shared" si="8"/>
        <v>58.32870676749498</v>
      </c>
    </row>
    <row r="56" spans="1:16" ht="12.75">
      <c r="A56">
        <v>49</v>
      </c>
      <c r="B56">
        <f t="shared" si="3"/>
        <v>44.660523215922915</v>
      </c>
      <c r="C56">
        <f t="shared" si="4"/>
        <v>76.96926975062976</v>
      </c>
      <c r="E56" s="12">
        <f t="shared" si="5"/>
        <v>0.023182584057333606</v>
      </c>
      <c r="F56" s="12">
        <f t="shared" si="0"/>
        <v>0.08247993207575358</v>
      </c>
      <c r="J56">
        <v>-0.20000000000002</v>
      </c>
      <c r="K56" s="10">
        <f t="shared" si="1"/>
        <v>0.3910426939754543</v>
      </c>
      <c r="L56" s="11">
        <f t="shared" si="10"/>
        <v>0.039104286485152025</v>
      </c>
      <c r="M56">
        <f t="shared" si="6"/>
        <v>112.74968515793667</v>
      </c>
      <c r="N56">
        <f t="shared" si="7"/>
        <v>50</v>
      </c>
      <c r="O56">
        <f t="shared" si="9"/>
        <v>0.004334142991935762</v>
      </c>
      <c r="P56">
        <f t="shared" si="8"/>
        <v>62.74968515793667</v>
      </c>
    </row>
    <row r="57" spans="1:16" ht="12.75">
      <c r="A57">
        <v>50</v>
      </c>
      <c r="B57">
        <f t="shared" si="3"/>
        <v>45.500736168423785</v>
      </c>
      <c r="C57">
        <f t="shared" si="4"/>
        <v>76.0572115800465</v>
      </c>
      <c r="E57" s="12">
        <f t="shared" si="5"/>
        <v>0.023573625019082764</v>
      </c>
      <c r="F57" s="12">
        <f t="shared" si="0"/>
        <v>0.08332466178353086</v>
      </c>
      <c r="J57">
        <v>-0.10000000000002</v>
      </c>
      <c r="K57" s="10">
        <f t="shared" si="1"/>
        <v>0.39695254747701103</v>
      </c>
      <c r="L57" s="11">
        <f t="shared" si="10"/>
        <v>0.03969527209355379</v>
      </c>
      <c r="M57">
        <f t="shared" si="6"/>
        <v>117.35108709918008</v>
      </c>
      <c r="N57">
        <f t="shared" si="7"/>
        <v>50</v>
      </c>
      <c r="O57">
        <f t="shared" si="9"/>
        <v>0.004227132620183109</v>
      </c>
      <c r="P57">
        <f t="shared" si="8"/>
        <v>67.35108709918008</v>
      </c>
    </row>
    <row r="58" spans="1:16" ht="12.75">
      <c r="A58">
        <v>51</v>
      </c>
      <c r="B58">
        <f t="shared" si="3"/>
        <v>46.33247150103782</v>
      </c>
      <c r="C58">
        <f t="shared" si="4"/>
        <v>75.14667624412158</v>
      </c>
      <c r="E58" s="12">
        <f t="shared" si="5"/>
        <v>0.02399564728294105</v>
      </c>
      <c r="F58" s="12">
        <f t="shared" si="0"/>
        <v>0.08415843793953331</v>
      </c>
      <c r="J58">
        <v>-2.04281036531029E-14</v>
      </c>
      <c r="K58" s="10">
        <f t="shared" si="1"/>
        <v>0.3989422804014327</v>
      </c>
      <c r="L58" s="11">
        <f t="shared" si="10"/>
        <v>0.03989424547294241</v>
      </c>
      <c r="M58">
        <f t="shared" si="6"/>
        <v>122.14027581601597</v>
      </c>
      <c r="N58">
        <f t="shared" si="7"/>
        <v>50</v>
      </c>
      <c r="O58">
        <f t="shared" si="9"/>
        <v>0.004081742153287836</v>
      </c>
      <c r="P58">
        <f t="shared" si="8"/>
        <v>72.14027581601597</v>
      </c>
    </row>
    <row r="59" spans="1:16" ht="12.75">
      <c r="A59">
        <v>52</v>
      </c>
      <c r="B59">
        <f t="shared" si="3"/>
        <v>47.15527052180825</v>
      </c>
      <c r="C59">
        <f t="shared" si="4"/>
        <v>74.23780626940763</v>
      </c>
      <c r="E59" s="12">
        <f t="shared" si="5"/>
        <v>0.02444948343458124</v>
      </c>
      <c r="F59" s="12">
        <f t="shared" si="0"/>
        <v>0.08497888939412016</v>
      </c>
      <c r="J59">
        <v>0.0999999999999801</v>
      </c>
      <c r="K59" s="10">
        <f t="shared" si="1"/>
        <v>0.3969525474770126</v>
      </c>
      <c r="L59" s="11">
        <f t="shared" si="10"/>
        <v>0.03969527209355395</v>
      </c>
      <c r="M59">
        <f t="shared" si="6"/>
        <v>127.12491503213946</v>
      </c>
      <c r="N59">
        <f t="shared" si="7"/>
        <v>50</v>
      </c>
      <c r="O59">
        <f t="shared" si="9"/>
        <v>0.0039021352200351808</v>
      </c>
      <c r="P59">
        <f t="shared" si="8"/>
        <v>77.12491503213946</v>
      </c>
    </row>
    <row r="60" spans="1:16" ht="12.75">
      <c r="A60">
        <v>53</v>
      </c>
      <c r="B60">
        <f t="shared" si="3"/>
        <v>47.96868304203925</v>
      </c>
      <c r="C60">
        <f t="shared" si="4"/>
        <v>73.33075004566435</v>
      </c>
      <c r="E60" s="12">
        <f t="shared" si="5"/>
        <v>0.02493588804945195</v>
      </c>
      <c r="F60" s="12">
        <f t="shared" si="0"/>
        <v>0.08578356098000786</v>
      </c>
      <c r="J60">
        <v>0.19999999999998</v>
      </c>
      <c r="K60" s="10">
        <f t="shared" si="1"/>
        <v>0.3910426939754575</v>
      </c>
      <c r="L60" s="11">
        <f t="shared" si="10"/>
        <v>0.03910428648515234</v>
      </c>
      <c r="M60">
        <f t="shared" si="6"/>
        <v>132.31298123374265</v>
      </c>
      <c r="N60">
        <f t="shared" si="7"/>
        <v>50</v>
      </c>
      <c r="O60">
        <f t="shared" si="9"/>
        <v>0.0036933130310695264</v>
      </c>
      <c r="P60">
        <f t="shared" si="8"/>
        <v>82.31298123374265</v>
      </c>
    </row>
    <row r="61" spans="1:16" ht="12.75">
      <c r="A61">
        <v>54</v>
      </c>
      <c r="B61">
        <f t="shared" si="3"/>
        <v>48.77226931054061</v>
      </c>
      <c r="C61">
        <f t="shared" si="4"/>
        <v>72.42566147176578</v>
      </c>
      <c r="E61" s="12">
        <f t="shared" si="5"/>
        <v>0.02545553676365526</v>
      </c>
      <c r="F61" s="12">
        <f t="shared" si="0"/>
        <v>0.0865699190892124</v>
      </c>
      <c r="J61">
        <v>0.29999999999998</v>
      </c>
      <c r="K61" s="10">
        <f t="shared" si="1"/>
        <v>0.3813878154605264</v>
      </c>
      <c r="L61" s="11">
        <f t="shared" si="10"/>
        <v>0.03813879821176472</v>
      </c>
      <c r="M61">
        <f t="shared" si="6"/>
        <v>137.7127764335946</v>
      </c>
      <c r="N61">
        <f t="shared" si="7"/>
        <v>50</v>
      </c>
      <c r="O61">
        <f t="shared" si="9"/>
        <v>0.0034608834734830398</v>
      </c>
      <c r="P61">
        <f t="shared" si="8"/>
        <v>87.7127764335946</v>
      </c>
    </row>
    <row r="62" spans="1:16" ht="12.75">
      <c r="A62">
        <v>55</v>
      </c>
      <c r="B62">
        <f t="shared" si="3"/>
        <v>49.565601810215284</v>
      </c>
      <c r="C62">
        <f t="shared" si="4"/>
        <v>71.52269957093333</v>
      </c>
      <c r="E62" s="12">
        <f t="shared" si="5"/>
        <v>0.026009025995755677</v>
      </c>
      <c r="F62" s="12">
        <f t="shared" si="0"/>
        <v>0.08733535744709758</v>
      </c>
      <c r="J62">
        <v>0.39999999999998</v>
      </c>
      <c r="K62" s="10">
        <f t="shared" si="1"/>
        <v>0.3682701403033263</v>
      </c>
      <c r="L62" s="11">
        <f t="shared" si="10"/>
        <v>0.036827030122834475</v>
      </c>
      <c r="M62">
        <f t="shared" si="6"/>
        <v>143.33294145603287</v>
      </c>
      <c r="N62">
        <f t="shared" si="7"/>
        <v>50</v>
      </c>
      <c r="O62">
        <f t="shared" si="9"/>
        <v>0.0032108120994660243</v>
      </c>
      <c r="P62">
        <f t="shared" si="8"/>
        <v>93.33294145603287</v>
      </c>
    </row>
    <row r="63" spans="1:16" ht="12.75">
      <c r="A63">
        <v>56</v>
      </c>
      <c r="B63">
        <f t="shared" si="3"/>
        <v>50.348266908894146</v>
      </c>
      <c r="C63">
        <f t="shared" si="4"/>
        <v>70.6220280791675</v>
      </c>
      <c r="E63" s="12">
        <f t="shared" si="5"/>
        <v>0.026596873259743782</v>
      </c>
      <c r="F63" s="12">
        <f t="shared" si="0"/>
        <v>0.08807720305974541</v>
      </c>
      <c r="J63">
        <v>0.49999999999998</v>
      </c>
      <c r="K63" s="10">
        <f t="shared" si="1"/>
        <v>0.352065326764303</v>
      </c>
      <c r="L63" s="11">
        <f t="shared" si="10"/>
        <v>0.035206548060821546</v>
      </c>
      <c r="M63">
        <f t="shared" si="6"/>
        <v>149.18246976412584</v>
      </c>
      <c r="N63">
        <f t="shared" si="7"/>
        <v>50</v>
      </c>
      <c r="O63">
        <f t="shared" si="9"/>
        <v>0.002949170356264387</v>
      </c>
      <c r="P63">
        <f t="shared" si="8"/>
        <v>99.18246976412584</v>
      </c>
    </row>
    <row r="64" spans="1:16" ht="12.75">
      <c r="A64">
        <v>57</v>
      </c>
      <c r="B64">
        <f t="shared" si="3"/>
        <v>51.11986635877403</v>
      </c>
      <c r="C64">
        <f t="shared" si="4"/>
        <v>69.72381501080108</v>
      </c>
      <c r="E64" s="12">
        <f t="shared" si="5"/>
        <v>0.02721951800841794</v>
      </c>
      <c r="F64" s="12">
        <f t="shared" si="0"/>
        <v>0.08879272231449369</v>
      </c>
      <c r="J64">
        <v>0.59999999999998</v>
      </c>
      <c r="K64" s="10">
        <f t="shared" si="1"/>
        <v>0.33322460289180367</v>
      </c>
      <c r="L64" s="11">
        <f t="shared" si="10"/>
        <v>0.03332247485027819</v>
      </c>
      <c r="M64">
        <f t="shared" si="6"/>
        <v>155.27072185113235</v>
      </c>
      <c r="N64">
        <f t="shared" si="7"/>
        <v>50</v>
      </c>
      <c r="O64">
        <f t="shared" si="9"/>
        <v>0.0026818957011228725</v>
      </c>
      <c r="P64">
        <f t="shared" si="8"/>
        <v>105.27072185113235</v>
      </c>
    </row>
    <row r="65" spans="1:16" ht="12.75">
      <c r="A65">
        <v>58</v>
      </c>
      <c r="B65">
        <f t="shared" si="3"/>
        <v>51.880018641069526</v>
      </c>
      <c r="C65">
        <f t="shared" si="4"/>
        <v>68.82823220509341</v>
      </c>
      <c r="E65" s="12">
        <f t="shared" si="5"/>
        <v>0.027877322946738642</v>
      </c>
      <c r="F65" s="12">
        <f t="shared" si="0"/>
        <v>0.0894791272167447</v>
      </c>
      <c r="J65">
        <v>0.69999999999998</v>
      </c>
      <c r="K65" s="10">
        <f t="shared" si="1"/>
        <v>0.31225393336676566</v>
      </c>
      <c r="L65" s="11">
        <f t="shared" si="10"/>
        <v>0.031225406981407567</v>
      </c>
      <c r="M65">
        <f t="shared" si="6"/>
        <v>161.60744021928804</v>
      </c>
      <c r="N65">
        <f t="shared" si="7"/>
        <v>50</v>
      </c>
      <c r="O65">
        <f t="shared" si="9"/>
        <v>0.0024145764667396095</v>
      </c>
      <c r="P65">
        <f t="shared" si="8"/>
        <v>111.60744021928804</v>
      </c>
    </row>
    <row r="66" spans="1:16" ht="12.75">
      <c r="A66">
        <v>59</v>
      </c>
      <c r="B66">
        <f t="shared" si="3"/>
        <v>52.62836015453281</v>
      </c>
      <c r="C66">
        <f t="shared" si="4"/>
        <v>67.93545485773487</v>
      </c>
      <c r="E66" s="12">
        <f t="shared" si="5"/>
        <v>0.02857057575601724</v>
      </c>
      <c r="F66" s="12">
        <f t="shared" si="0"/>
        <v>0.09013358174897247</v>
      </c>
      <c r="J66">
        <v>0.79999999999998</v>
      </c>
      <c r="K66" s="10">
        <f t="shared" si="1"/>
        <v>0.28969155276148745</v>
      </c>
      <c r="L66" s="11">
        <f t="shared" si="10"/>
        <v>0.028969167934959055</v>
      </c>
      <c r="M66">
        <f t="shared" si="6"/>
        <v>168.20276496988728</v>
      </c>
      <c r="N66">
        <f t="shared" si="7"/>
        <v>50</v>
      </c>
      <c r="O66">
        <f t="shared" si="9"/>
        <v>0.0021522717143258705</v>
      </c>
      <c r="P66">
        <f t="shared" si="8"/>
        <v>118.20276496988728</v>
      </c>
    </row>
    <row r="67" spans="1:16" ht="12.75">
      <c r="A67">
        <v>60</v>
      </c>
      <c r="B67">
        <f t="shared" si="3"/>
        <v>53.36454624832621</v>
      </c>
      <c r="C67">
        <f t="shared" si="4"/>
        <v>67.04566104103804</v>
      </c>
      <c r="E67" s="12">
        <f t="shared" si="5"/>
        <v>0.029299491171917567</v>
      </c>
      <c r="F67" s="12">
        <f t="shared" si="0"/>
        <v>0.09075320834023584</v>
      </c>
      <c r="J67">
        <v>0.89999999999998</v>
      </c>
      <c r="K67" s="10">
        <f t="shared" si="1"/>
        <v>0.26608524989875965</v>
      </c>
      <c r="L67" s="11">
        <f t="shared" si="10"/>
        <v>0.02660853661714874</v>
      </c>
      <c r="M67">
        <f t="shared" si="6"/>
        <v>175.06725002960872</v>
      </c>
      <c r="N67">
        <f t="shared" si="7"/>
        <v>50</v>
      </c>
      <c r="O67">
        <f t="shared" si="9"/>
        <v>0.0018993731214130218</v>
      </c>
      <c r="P67">
        <f t="shared" si="8"/>
        <v>125.06725002960872</v>
      </c>
    </row>
    <row r="68" spans="1:16" ht="12.75">
      <c r="A68">
        <v>61</v>
      </c>
      <c r="B68">
        <f t="shared" si="3"/>
        <v>54.088252101344466</v>
      </c>
      <c r="C68">
        <f t="shared" si="4"/>
        <v>66.1590312164646</v>
      </c>
      <c r="E68" s="12">
        <f t="shared" si="5"/>
        <v>0.0300642133619998</v>
      </c>
      <c r="F68" s="12">
        <f t="shared" si="0"/>
        <v>0.09133509443639373</v>
      </c>
      <c r="J68">
        <v>0.99999999999998</v>
      </c>
      <c r="K68" s="10">
        <f t="shared" si="1"/>
        <v>0.2419707245191482</v>
      </c>
      <c r="L68" s="11">
        <f t="shared" si="10"/>
        <v>0.024197083025441983</v>
      </c>
      <c r="M68">
        <f t="shared" si="6"/>
        <v>182.21188003904945</v>
      </c>
      <c r="N68">
        <f t="shared" si="7"/>
        <v>50</v>
      </c>
      <c r="O68">
        <f t="shared" si="9"/>
        <v>0.0016595125184111301</v>
      </c>
      <c r="P68">
        <f t="shared" si="8"/>
        <v>132.21188003904945</v>
      </c>
    </row>
    <row r="69" spans="1:16" ht="12.75">
      <c r="A69">
        <v>62</v>
      </c>
      <c r="B69">
        <f t="shared" si="3"/>
        <v>54.79917345148429</v>
      </c>
      <c r="C69">
        <f t="shared" si="4"/>
        <v>65.27574774297781</v>
      </c>
      <c r="E69" s="12">
        <f t="shared" si="5"/>
        <v>0.030864818551745672</v>
      </c>
      <c r="F69" s="12">
        <f t="shared" si="0"/>
        <v>0.09187629916262663</v>
      </c>
      <c r="J69">
        <v>1.09999999999998</v>
      </c>
      <c r="K69" s="10">
        <f t="shared" si="1"/>
        <v>0.21785217703255533</v>
      </c>
      <c r="L69" s="11">
        <f t="shared" si="10"/>
        <v>0.021785227222861327</v>
      </c>
      <c r="M69">
        <f t="shared" si="6"/>
        <v>189.64808793049363</v>
      </c>
      <c r="N69">
        <f t="shared" si="7"/>
        <v>50</v>
      </c>
      <c r="O69">
        <f t="shared" si="9"/>
        <v>0.0014355153241219834</v>
      </c>
      <c r="P69">
        <f t="shared" si="8"/>
        <v>139.64808793049363</v>
      </c>
    </row>
    <row r="70" spans="1:16" ht="12.75">
      <c r="A70">
        <v>63</v>
      </c>
      <c r="B70">
        <f t="shared" si="3"/>
        <v>55.497027179555154</v>
      </c>
      <c r="C70">
        <f t="shared" si="4"/>
        <v>64.39599438452947</v>
      </c>
      <c r="E70" s="12">
        <f t="shared" si="5"/>
        <v>0.031701317851525856</v>
      </c>
      <c r="F70" s="12">
        <f t="shared" si="0"/>
        <v>0.09237386007080518</v>
      </c>
      <c r="J70">
        <v>1.19999999999998</v>
      </c>
      <c r="K70" s="10">
        <f t="shared" si="1"/>
        <v>0.19418605498321762</v>
      </c>
      <c r="L70" s="11">
        <f t="shared" si="10"/>
        <v>0.019418613983776072</v>
      </c>
      <c r="M70">
        <f t="shared" si="6"/>
        <v>197.38777322304315</v>
      </c>
      <c r="N70">
        <f t="shared" si="7"/>
        <v>50</v>
      </c>
      <c r="O70">
        <f t="shared" si="9"/>
        <v>0.0012293971110883763</v>
      </c>
      <c r="P70">
        <f t="shared" si="8"/>
        <v>147.38777322304315</v>
      </c>
    </row>
    <row r="71" spans="1:16" ht="12.75">
      <c r="A71">
        <v>64</v>
      </c>
      <c r="B71">
        <f t="shared" si="3"/>
        <v>56.181551753525284</v>
      </c>
      <c r="C71">
        <f t="shared" si="4"/>
        <v>63.519955819786134</v>
      </c>
      <c r="E71" s="12">
        <f t="shared" si="5"/>
        <v>0.032573660240691034</v>
      </c>
      <c r="F71" s="12">
        <f t="shared" si="0"/>
        <v>0.0928247999647053</v>
      </c>
      <c r="J71">
        <v>1.29999999999998</v>
      </c>
      <c r="K71" s="10">
        <f t="shared" si="1"/>
        <v>0.1713685920478118</v>
      </c>
      <c r="L71" s="11">
        <f t="shared" si="10"/>
        <v>0.017136866693168325</v>
      </c>
      <c r="M71">
        <f t="shared" si="6"/>
        <v>205.44332106438713</v>
      </c>
      <c r="N71">
        <f t="shared" si="7"/>
        <v>50</v>
      </c>
      <c r="O71">
        <f t="shared" si="9"/>
        <v>0.0010423980703157063</v>
      </c>
      <c r="P71">
        <f t="shared" si="8"/>
        <v>155.44332106438713</v>
      </c>
    </row>
    <row r="72" spans="1:16" ht="12.75">
      <c r="A72">
        <v>65</v>
      </c>
      <c r="B72">
        <f t="shared" si="3"/>
        <v>56.852507539612866</v>
      </c>
      <c r="C72">
        <f t="shared" si="4"/>
        <v>62.64781715698401</v>
      </c>
      <c r="E72" s="12">
        <f t="shared" si="5"/>
        <v>0.03348173566877822</v>
      </c>
      <c r="F72" s="12">
        <f aca="true" t="shared" si="11" ref="F72:F135">LN(C72/($A$3-B72))/$D$3</f>
        <v>0.09322613379608502</v>
      </c>
      <c r="J72">
        <v>1.39999999999998</v>
      </c>
      <c r="K72" s="10">
        <f aca="true" t="shared" si="12" ref="K72:K103">EXP(-(J72^2)/2)/((2*PI())^0.5)</f>
        <v>0.14972746563574907</v>
      </c>
      <c r="L72" s="11">
        <f aca="true" t="shared" si="13" ref="L72:L103">K72/$K$6</f>
        <v>0.014972753106297908</v>
      </c>
      <c r="M72">
        <f t="shared" si="6"/>
        <v>213.82762204968014</v>
      </c>
      <c r="N72">
        <f t="shared" si="7"/>
        <v>50</v>
      </c>
      <c r="O72">
        <f t="shared" si="9"/>
        <v>0.0008750483785627945</v>
      </c>
      <c r="P72">
        <f t="shared" si="8"/>
        <v>163.82762204968014</v>
      </c>
    </row>
    <row r="73" spans="1:16" ht="12.75">
      <c r="A73">
        <v>66</v>
      </c>
      <c r="B73">
        <f aca="true" t="shared" si="14" ref="B73:B136">bondPV($F$3,$D$3,$A$3,$E$3,$A73,$G$3)</f>
        <v>57.509676987379905</v>
      </c>
      <c r="C73">
        <f aca="true" t="shared" si="15" ref="C73:C136">equityPV($F$3,$D$3,$B$3,$E$3,A73)</f>
        <v>61.779763456573946</v>
      </c>
      <c r="E73" s="12">
        <f aca="true" t="shared" si="16" ref="E73:E136">LN(A73/B73)/$D$3</f>
        <v>0.03442537823762858</v>
      </c>
      <c r="F73" s="12">
        <f t="shared" si="11"/>
        <v>0.0935748756242472</v>
      </c>
      <c r="J73">
        <v>1.49999999999998</v>
      </c>
      <c r="K73" s="10">
        <f t="shared" si="12"/>
        <v>0.12951759566589563</v>
      </c>
      <c r="L73" s="11">
        <f t="shared" si="13"/>
        <v>0.012951765226190817</v>
      </c>
      <c r="M73">
        <f aca="true" t="shared" si="17" ref="M73:M108">EXP(($F$3-($E$3^2)/2)*$D$3+$E$3*J73*$D$3^0.5)*$B$3</f>
        <v>222.55409284924502</v>
      </c>
      <c r="N73">
        <f aca="true" t="shared" si="18" ref="N73:N108">IF(M73&gt;$I$4,$I$4,$G$3*M73)</f>
        <v>50</v>
      </c>
      <c r="O73">
        <f t="shared" si="9"/>
        <v>0.0007272564560013971</v>
      </c>
      <c r="P73">
        <f aca="true" t="shared" si="19" ref="P73:P108">IF(M73&lt;$I$4,0,M73-$I$4)</f>
        <v>172.55409284924502</v>
      </c>
    </row>
    <row r="74" spans="1:16" ht="12.75">
      <c r="A74">
        <v>67</v>
      </c>
      <c r="B74">
        <f t="shared" si="14"/>
        <v>58.1528646964747</v>
      </c>
      <c r="C74">
        <f t="shared" si="15"/>
        <v>60.91597926408416</v>
      </c>
      <c r="E74" s="12">
        <f t="shared" si="16"/>
        <v>0.03540436943196464</v>
      </c>
      <c r="F74" s="12">
        <f t="shared" si="11"/>
        <v>0.09386804563092128</v>
      </c>
      <c r="J74">
        <v>1.59999999999998</v>
      </c>
      <c r="K74" s="10">
        <f t="shared" si="12"/>
        <v>0.1109208346794591</v>
      </c>
      <c r="L74" s="11">
        <f t="shared" si="13"/>
        <v>0.011092088314914322</v>
      </c>
      <c r="M74">
        <f t="shared" si="17"/>
        <v>231.63669767810734</v>
      </c>
      <c r="N74">
        <f t="shared" si="18"/>
        <v>50</v>
      </c>
      <c r="O74">
        <f aca="true" t="shared" si="20" ref="O74:O108">L74/(M75-M73)</f>
        <v>0.000598411817292944</v>
      </c>
      <c r="P74">
        <f t="shared" si="19"/>
        <v>181.63669767810734</v>
      </c>
    </row>
    <row r="75" spans="1:16" ht="12.75">
      <c r="A75">
        <v>68</v>
      </c>
      <c r="B75">
        <f t="shared" si="14"/>
        <v>58.78189737301734</v>
      </c>
      <c r="C75">
        <f t="shared" si="15"/>
        <v>60.05664815539212</v>
      </c>
      <c r="E75" s="12">
        <f t="shared" si="16"/>
        <v>0.03641844136959377</v>
      </c>
      <c r="F75" s="12">
        <f t="shared" si="11"/>
        <v>0.09410267718117986</v>
      </c>
      <c r="J75">
        <v>1.69999999999998</v>
      </c>
      <c r="K75" s="10">
        <f t="shared" si="12"/>
        <v>0.09404907737689014</v>
      </c>
      <c r="L75" s="11">
        <f t="shared" si="13"/>
        <v>0.009404911847403014</v>
      </c>
      <c r="M75">
        <f t="shared" si="17"/>
        <v>241.08997064171908</v>
      </c>
      <c r="N75">
        <f t="shared" si="18"/>
        <v>50</v>
      </c>
      <c r="O75">
        <f t="shared" si="20"/>
        <v>0.0004874945810665749</v>
      </c>
      <c r="P75">
        <f t="shared" si="19"/>
        <v>191.08997064171908</v>
      </c>
    </row>
    <row r="76" spans="1:16" ht="12.75">
      <c r="A76">
        <v>69</v>
      </c>
      <c r="B76">
        <f t="shared" si="14"/>
        <v>59.39662368384188</v>
      </c>
      <c r="C76">
        <f t="shared" si="15"/>
        <v>59.201952296359536</v>
      </c>
      <c r="E76" s="12">
        <f t="shared" si="16"/>
        <v>0.03746728004587393</v>
      </c>
      <c r="F76" s="12">
        <f t="shared" si="11"/>
        <v>0.09427582391967368</v>
      </c>
      <c r="J76">
        <v>1.79999999999998</v>
      </c>
      <c r="K76" s="10">
        <f t="shared" si="12"/>
        <v>0.078950158300897</v>
      </c>
      <c r="L76" s="11">
        <f t="shared" si="13"/>
        <v>0.00789501928001797</v>
      </c>
      <c r="M76">
        <f t="shared" si="17"/>
        <v>250.92903899362778</v>
      </c>
      <c r="N76">
        <f t="shared" si="18"/>
        <v>50</v>
      </c>
      <c r="O76">
        <f t="shared" si="20"/>
        <v>0.0003931845814920788</v>
      </c>
      <c r="P76">
        <f t="shared" si="19"/>
        <v>200.92903899362778</v>
      </c>
    </row>
    <row r="77" spans="1:16" ht="12.75">
      <c r="A77">
        <v>70</v>
      </c>
      <c r="B77">
        <f t="shared" si="14"/>
        <v>59.99691401691611</v>
      </c>
      <c r="C77">
        <f t="shared" si="15"/>
        <v>58.35207201855161</v>
      </c>
      <c r="E77" s="12">
        <f t="shared" si="16"/>
        <v>0.038550528550345305</v>
      </c>
      <c r="F77" s="12">
        <f t="shared" si="11"/>
        <v>0.09438456688979993</v>
      </c>
      <c r="J77">
        <v>1.89999999999998</v>
      </c>
      <c r="K77" s="10">
        <f t="shared" si="12"/>
        <v>0.0656158147746791</v>
      </c>
      <c r="L77" s="11">
        <f t="shared" si="13"/>
        <v>0.006561584344718075</v>
      </c>
      <c r="M77">
        <f t="shared" si="17"/>
        <v>261.1696473423097</v>
      </c>
      <c r="N77">
        <f t="shared" si="18"/>
        <v>50</v>
      </c>
      <c r="O77">
        <f t="shared" si="20"/>
        <v>0.00031396426528754314</v>
      </c>
      <c r="P77">
        <f t="shared" si="19"/>
        <v>211.1696473423097</v>
      </c>
    </row>
    <row r="78" spans="1:16" ht="12.75">
      <c r="A78">
        <v>71</v>
      </c>
      <c r="B78">
        <f t="shared" si="14"/>
        <v>60.582660156266094</v>
      </c>
      <c r="C78">
        <f t="shared" si="15"/>
        <v>57.50718541253247</v>
      </c>
      <c r="E78" s="12">
        <f t="shared" si="16"/>
        <v>0.03966779023649639</v>
      </c>
      <c r="F78" s="12">
        <f t="shared" si="11"/>
        <v>0.09442602166153717</v>
      </c>
      <c r="J78">
        <v>1.99999999999998</v>
      </c>
      <c r="K78" s="10">
        <f t="shared" si="12"/>
        <v>0.05399096651319022</v>
      </c>
      <c r="L78" s="11">
        <f t="shared" si="13"/>
        <v>0.005399099010591831</v>
      </c>
      <c r="M78">
        <f t="shared" si="17"/>
        <v>271.8281828459024</v>
      </c>
      <c r="N78">
        <f t="shared" si="18"/>
        <v>50</v>
      </c>
      <c r="O78">
        <f t="shared" si="20"/>
        <v>0.0002482109959614487</v>
      </c>
      <c r="P78">
        <f t="shared" si="19"/>
        <v>221.8281828459024</v>
      </c>
    </row>
    <row r="79" spans="1:16" ht="12.75">
      <c r="A79">
        <v>72</v>
      </c>
      <c r="B79">
        <f t="shared" si="14"/>
        <v>61.1537748796534</v>
      </c>
      <c r="C79">
        <f t="shared" si="15"/>
        <v>56.66746794000667</v>
      </c>
      <c r="E79" s="12">
        <f t="shared" si="16"/>
        <v>0.040818631828470925</v>
      </c>
      <c r="F79" s="12">
        <f t="shared" si="11"/>
        <v>0.0943973454516517</v>
      </c>
      <c r="J79">
        <v>2.09999999999997</v>
      </c>
      <c r="K79" s="10">
        <f t="shared" si="12"/>
        <v>0.04398359598042999</v>
      </c>
      <c r="L79" s="11">
        <f t="shared" si="13"/>
        <v>0.004398361520018262</v>
      </c>
      <c r="M79">
        <f t="shared" si="17"/>
        <v>282.92170143515256</v>
      </c>
      <c r="N79">
        <f t="shared" si="18"/>
        <v>50</v>
      </c>
      <c r="O79">
        <f t="shared" si="20"/>
        <v>0.00019427587298056467</v>
      </c>
      <c r="P79">
        <f t="shared" si="19"/>
        <v>232.92170143515256</v>
      </c>
    </row>
    <row r="80" spans="1:16" ht="12.75">
      <c r="A80">
        <v>73</v>
      </c>
      <c r="B80">
        <f t="shared" si="14"/>
        <v>61.71019148710023</v>
      </c>
      <c r="C80">
        <f t="shared" si="15"/>
        <v>55.83309206586495</v>
      </c>
      <c r="E80" s="12">
        <f t="shared" si="16"/>
        <v>0.0420025864511269</v>
      </c>
      <c r="F80" s="12">
        <f t="shared" si="11"/>
        <v>0.09429574421787883</v>
      </c>
      <c r="J80">
        <v>2.19999999999997</v>
      </c>
      <c r="K80" s="10">
        <f t="shared" si="12"/>
        <v>0.03547459284623379</v>
      </c>
      <c r="L80" s="11">
        <f t="shared" si="13"/>
        <v>0.0035474608347760756</v>
      </c>
      <c r="M80">
        <f t="shared" si="17"/>
        <v>294.46795510654886</v>
      </c>
      <c r="N80">
        <f t="shared" si="18"/>
        <v>50</v>
      </c>
      <c r="O80">
        <f t="shared" si="20"/>
        <v>0.0001505475791284239</v>
      </c>
      <c r="P80">
        <f t="shared" si="19"/>
        <v>244.46795510654886</v>
      </c>
    </row>
    <row r="81" spans="1:16" ht="12.75">
      <c r="A81">
        <v>74</v>
      </c>
      <c r="B81">
        <f t="shared" si="14"/>
        <v>62.2518632681407</v>
      </c>
      <c r="C81">
        <f t="shared" si="15"/>
        <v>55.00422691098828</v>
      </c>
      <c r="E81" s="12">
        <f t="shared" si="16"/>
        <v>0.04321915657224553</v>
      </c>
      <c r="F81" s="12">
        <f t="shared" si="11"/>
        <v>0.09411847970651382</v>
      </c>
      <c r="J81">
        <v>2.29999999999997</v>
      </c>
      <c r="K81" s="10">
        <f t="shared" si="12"/>
        <v>0.028327037741603125</v>
      </c>
      <c r="L81" s="11">
        <f t="shared" si="13"/>
        <v>0.002832705011982382</v>
      </c>
      <c r="M81">
        <f t="shared" si="17"/>
        <v>306.4854203292965</v>
      </c>
      <c r="N81">
        <f t="shared" si="18"/>
        <v>50</v>
      </c>
      <c r="O81">
        <f t="shared" si="20"/>
        <v>0.00011550099846178783</v>
      </c>
      <c r="P81">
        <f t="shared" si="19"/>
        <v>256.4854203292965</v>
      </c>
    </row>
    <row r="82" spans="1:16" ht="12.75">
      <c r="A82">
        <v>75</v>
      </c>
      <c r="B82">
        <f t="shared" si="14"/>
        <v>62.778762915410795</v>
      </c>
      <c r="C82">
        <f t="shared" si="15"/>
        <v>54.18103792647193</v>
      </c>
      <c r="E82" s="12">
        <f t="shared" si="16"/>
        <v>0.044467816847835795</v>
      </c>
      <c r="F82" s="12">
        <f t="shared" si="11"/>
        <v>0.09386287643073302</v>
      </c>
      <c r="J82">
        <v>2.39999999999997</v>
      </c>
      <c r="K82" s="10">
        <f t="shared" si="12"/>
        <v>0.022394530294844502</v>
      </c>
      <c r="L82" s="11">
        <f t="shared" si="13"/>
        <v>0.0022394540080704958</v>
      </c>
      <c r="M82">
        <f t="shared" si="17"/>
        <v>318.9933276116147</v>
      </c>
      <c r="N82">
        <f t="shared" si="18"/>
        <v>50</v>
      </c>
      <c r="O82">
        <f t="shared" si="20"/>
        <v>8.773133863622445E-05</v>
      </c>
      <c r="P82">
        <f t="shared" si="19"/>
        <v>268.9933276116147</v>
      </c>
    </row>
    <row r="83" spans="1:16" ht="12.75">
      <c r="A83">
        <v>76</v>
      </c>
      <c r="B83">
        <f t="shared" si="14"/>
        <v>63.29088189187948</v>
      </c>
      <c r="C83">
        <f t="shared" si="15"/>
        <v>53.36368658975236</v>
      </c>
      <c r="E83" s="12">
        <f t="shared" si="16"/>
        <v>0.0457480168634215</v>
      </c>
      <c r="F83" s="12">
        <f t="shared" si="11"/>
        <v>0.0935263285549133</v>
      </c>
      <c r="J83">
        <v>2.49999999999997</v>
      </c>
      <c r="K83" s="10">
        <f t="shared" si="12"/>
        <v>0.017528300493569862</v>
      </c>
      <c r="L83" s="11">
        <f t="shared" si="13"/>
        <v>0.0017528308153007249</v>
      </c>
      <c r="M83">
        <f t="shared" si="17"/>
        <v>332.01169227365074</v>
      </c>
      <c r="N83">
        <f t="shared" si="18"/>
        <v>50</v>
      </c>
      <c r="O83">
        <f t="shared" si="20"/>
        <v>6.597521720496195E-05</v>
      </c>
      <c r="P83">
        <f t="shared" si="19"/>
        <v>282.01169227365074</v>
      </c>
    </row>
    <row r="84" spans="1:16" ht="12.75">
      <c r="A84">
        <v>77</v>
      </c>
      <c r="B84">
        <f t="shared" si="14"/>
        <v>63.78822975868297</v>
      </c>
      <c r="C84">
        <f t="shared" si="15"/>
        <v>52.55233012294948</v>
      </c>
      <c r="E84" s="12">
        <f t="shared" si="16"/>
        <v>0.04705918376592355</v>
      </c>
      <c r="F84" s="12">
        <f t="shared" si="11"/>
        <v>0.09310630665830925</v>
      </c>
      <c r="J84">
        <v>2.59999999999997</v>
      </c>
      <c r="K84" s="10">
        <f t="shared" si="12"/>
        <v>0.013582969233686683</v>
      </c>
      <c r="L84" s="11">
        <f t="shared" si="13"/>
        <v>0.001358297516911108</v>
      </c>
      <c r="M84">
        <f t="shared" si="17"/>
        <v>345.5613464762634</v>
      </c>
      <c r="N84">
        <f t="shared" si="18"/>
        <v>50</v>
      </c>
      <c r="O84">
        <f t="shared" si="20"/>
        <v>4.912063319901842E-05</v>
      </c>
      <c r="P84">
        <f t="shared" si="19"/>
        <v>295.5613464762634</v>
      </c>
    </row>
    <row r="85" spans="1:16" ht="12.75">
      <c r="A85">
        <v>78</v>
      </c>
      <c r="B85">
        <f t="shared" si="14"/>
        <v>64.2708334701569</v>
      </c>
      <c r="C85">
        <f t="shared" si="15"/>
        <v>51.74712123358236</v>
      </c>
      <c r="E85" s="12">
        <f t="shared" si="16"/>
        <v>0.04840072478228376</v>
      </c>
      <c r="F85" s="12">
        <f t="shared" si="11"/>
        <v>0.09260036434972685</v>
      </c>
      <c r="J85">
        <v>2.69999999999997</v>
      </c>
      <c r="K85" s="10">
        <f t="shared" si="12"/>
        <v>0.010420934814423442</v>
      </c>
      <c r="L85" s="11">
        <f t="shared" si="13"/>
        <v>0.0010420939368116354</v>
      </c>
      <c r="M85">
        <f t="shared" si="17"/>
        <v>359.66397255692385</v>
      </c>
      <c r="N85">
        <f t="shared" si="18"/>
        <v>50</v>
      </c>
      <c r="O85">
        <f t="shared" si="20"/>
        <v>3.620796689591401E-05</v>
      </c>
      <c r="P85">
        <f t="shared" si="19"/>
        <v>309.66397255692385</v>
      </c>
    </row>
    <row r="86" spans="1:16" ht="12.75">
      <c r="A86">
        <v>79</v>
      </c>
      <c r="B86">
        <f t="shared" si="14"/>
        <v>64.73873664227875</v>
      </c>
      <c r="C86">
        <f t="shared" si="15"/>
        <v>50.94820787767265</v>
      </c>
      <c r="E86" s="12">
        <f t="shared" si="16"/>
        <v>0.04977202962232116</v>
      </c>
      <c r="F86" s="12">
        <f t="shared" si="11"/>
        <v>0.0920061447033623</v>
      </c>
      <c r="J86">
        <v>2.79999999999997</v>
      </c>
      <c r="K86" s="10">
        <f t="shared" si="12"/>
        <v>0.00791545158298063</v>
      </c>
      <c r="L86" s="11">
        <f t="shared" si="13"/>
        <v>0.0007915455041838824</v>
      </c>
      <c r="M86">
        <f t="shared" si="17"/>
        <v>374.3421377260818</v>
      </c>
      <c r="N86">
        <f t="shared" si="18"/>
        <v>50</v>
      </c>
      <c r="O86">
        <f t="shared" si="20"/>
        <v>2.6424171400540472E-05</v>
      </c>
      <c r="P86">
        <f t="shared" si="19"/>
        <v>324.3421377260818</v>
      </c>
    </row>
    <row r="87" spans="1:16" ht="12.75">
      <c r="A87">
        <v>80</v>
      </c>
      <c r="B87">
        <f t="shared" si="14"/>
        <v>65.19199880033628</v>
      </c>
      <c r="C87">
        <f t="shared" si="15"/>
        <v>50.155733045119426</v>
      </c>
      <c r="E87" s="12">
        <f t="shared" si="16"/>
        <v>0.05117247276449284</v>
      </c>
      <c r="F87" s="12">
        <f t="shared" si="11"/>
        <v>0.09132138648478448</v>
      </c>
      <c r="J87">
        <v>2.89999999999997</v>
      </c>
      <c r="K87" s="10">
        <f t="shared" si="12"/>
        <v>0.0059525324197763725</v>
      </c>
      <c r="L87" s="11">
        <f t="shared" si="13"/>
        <v>0.0005952535020887039</v>
      </c>
      <c r="M87">
        <f t="shared" si="17"/>
        <v>389.6193301795168</v>
      </c>
      <c r="N87">
        <f t="shared" si="18"/>
        <v>50</v>
      </c>
      <c r="O87">
        <f t="shared" si="20"/>
        <v>1.9092186634217103E-05</v>
      </c>
      <c r="P87">
        <f t="shared" si="19"/>
        <v>339.6193301795168</v>
      </c>
    </row>
    <row r="88" spans="1:16" ht="12.75">
      <c r="A88">
        <v>81</v>
      </c>
      <c r="B88">
        <f t="shared" si="14"/>
        <v>65.63069461123936</v>
      </c>
      <c r="C88">
        <f t="shared" si="15"/>
        <v>49.369834567110615</v>
      </c>
      <c r="E88" s="12">
        <f t="shared" si="16"/>
        <v>0.052601415624244155</v>
      </c>
      <c r="F88" s="12">
        <f t="shared" si="11"/>
        <v>0.09054393013520035</v>
      </c>
      <c r="J88">
        <v>2.99999999999997</v>
      </c>
      <c r="K88" s="10">
        <f t="shared" si="12"/>
        <v>0.004431848411938409</v>
      </c>
      <c r="L88" s="11">
        <f t="shared" si="13"/>
        <v>0.0004431850348547462</v>
      </c>
      <c r="M88">
        <f t="shared" si="17"/>
        <v>405.51999668446257</v>
      </c>
      <c r="N88">
        <f t="shared" si="18"/>
        <v>50</v>
      </c>
      <c r="O88">
        <f t="shared" si="20"/>
        <v>1.3657368251206833E-05</v>
      </c>
      <c r="P88">
        <f t="shared" si="19"/>
        <v>355.51999668446257</v>
      </c>
    </row>
    <row r="89" spans="1:16" ht="12.75">
      <c r="A89">
        <v>82</v>
      </c>
      <c r="B89">
        <f t="shared" si="14"/>
        <v>66.05491310548959</v>
      </c>
      <c r="C89">
        <f t="shared" si="15"/>
        <v>48.59064494523025</v>
      </c>
      <c r="E89" s="12">
        <f t="shared" si="16"/>
        <v>0.05405820860551317</v>
      </c>
      <c r="F89" s="12">
        <f t="shared" si="11"/>
        <v>0.08967172348166091</v>
      </c>
      <c r="J89">
        <v>3.09999999999997</v>
      </c>
      <c r="K89" s="10">
        <f t="shared" si="12"/>
        <v>0.0032668190562002266</v>
      </c>
      <c r="L89" s="11">
        <f t="shared" si="13"/>
        <v>0.00032668204837200265</v>
      </c>
      <c r="M89">
        <f t="shared" si="17"/>
        <v>422.0695816996502</v>
      </c>
      <c r="N89">
        <f t="shared" si="18"/>
        <v>50</v>
      </c>
      <c r="O89">
        <f t="shared" si="20"/>
        <v>9.67242617030962E-06</v>
      </c>
      <c r="P89">
        <f t="shared" si="19"/>
        <v>372.0695816996502</v>
      </c>
    </row>
    <row r="90" spans="1:16" ht="12.75">
      <c r="A90">
        <v>83</v>
      </c>
      <c r="B90">
        <f t="shared" si="14"/>
        <v>66.4647568934249</v>
      </c>
      <c r="C90">
        <f t="shared" si="15"/>
        <v>47.8182912018264</v>
      </c>
      <c r="E90" s="12">
        <f t="shared" si="16"/>
        <v>0.05554219303669547</v>
      </c>
      <c r="F90" s="12">
        <f t="shared" si="11"/>
        <v>0.0887028271408029</v>
      </c>
      <c r="J90">
        <v>3.19999999999997</v>
      </c>
      <c r="K90" s="10">
        <f t="shared" si="12"/>
        <v>0.002384088201465071</v>
      </c>
      <c r="L90" s="11">
        <f t="shared" si="13"/>
        <v>0.0002384089243253139</v>
      </c>
      <c r="M90">
        <f t="shared" si="17"/>
        <v>439.2945680918704</v>
      </c>
      <c r="N90">
        <f t="shared" si="18"/>
        <v>50</v>
      </c>
      <c r="O90">
        <f t="shared" si="20"/>
        <v>6.782048362016722E-06</v>
      </c>
      <c r="P90">
        <f t="shared" si="19"/>
        <v>389.2945680918704</v>
      </c>
    </row>
    <row r="91" spans="1:16" ht="12.75">
      <c r="A91">
        <v>84</v>
      </c>
      <c r="B91">
        <f t="shared" si="14"/>
        <v>66.86034137996559</v>
      </c>
      <c r="C91">
        <f t="shared" si="15"/>
        <v>47.052894751120675</v>
      </c>
      <c r="E91" s="12">
        <f t="shared" si="16"/>
        <v>0.05705270299300006</v>
      </c>
      <c r="F91" s="12">
        <f t="shared" si="11"/>
        <v>0.08763541958407686</v>
      </c>
      <c r="J91">
        <v>3.29999999999997</v>
      </c>
      <c r="K91" s="10">
        <f t="shared" si="12"/>
        <v>0.001722568939053851</v>
      </c>
      <c r="L91" s="11">
        <f t="shared" si="13"/>
        <v>0.00017225696917742267</v>
      </c>
      <c r="M91">
        <f t="shared" si="17"/>
        <v>457.22251951421043</v>
      </c>
      <c r="N91">
        <f t="shared" si="18"/>
        <v>50</v>
      </c>
      <c r="O91">
        <f t="shared" si="20"/>
        <v>4.708075259004506E-06</v>
      </c>
      <c r="P91">
        <f t="shared" si="19"/>
        <v>407.22251951421043</v>
      </c>
    </row>
    <row r="92" spans="1:16" ht="12.75">
      <c r="A92">
        <v>85</v>
      </c>
      <c r="B92">
        <f t="shared" si="14"/>
        <v>67.2417939817057</v>
      </c>
      <c r="C92">
        <f t="shared" si="15"/>
        <v>46.294571290469065</v>
      </c>
      <c r="E92" s="12">
        <f t="shared" si="16"/>
        <v>0.058589067007648814</v>
      </c>
      <c r="F92" s="12">
        <f t="shared" si="11"/>
        <v>0.08646780183322253</v>
      </c>
      <c r="J92">
        <v>3.39999999999997</v>
      </c>
      <c r="K92" s="10">
        <f t="shared" si="12"/>
        <v>0.0012322191684731446</v>
      </c>
      <c r="L92" s="11">
        <f t="shared" si="13"/>
        <v>0.00012322197069226977</v>
      </c>
      <c r="M92">
        <f t="shared" si="17"/>
        <v>475.88212451377973</v>
      </c>
      <c r="N92">
        <f t="shared" si="18"/>
        <v>50</v>
      </c>
      <c r="O92">
        <f t="shared" si="20"/>
        <v>3.2358096492548415E-06</v>
      </c>
      <c r="P92">
        <f t="shared" si="19"/>
        <v>425.88212451377973</v>
      </c>
    </row>
    <row r="93" spans="1:16" ht="12.75">
      <c r="A93">
        <v>86</v>
      </c>
      <c r="B93">
        <f t="shared" si="14"/>
        <v>67.60925334982538</v>
      </c>
      <c r="C93">
        <f t="shared" si="15"/>
        <v>45.54343071112058</v>
      </c>
      <c r="E93" s="12">
        <f t="shared" si="16"/>
        <v>0.06015060967479381</v>
      </c>
      <c r="F93" s="12">
        <f t="shared" si="11"/>
        <v>0.08519840175600776</v>
      </c>
      <c r="J93">
        <v>3.49999999999997</v>
      </c>
      <c r="K93" s="10">
        <f t="shared" si="12"/>
        <v>0.0008726826950458523</v>
      </c>
      <c r="L93" s="11">
        <f t="shared" si="13"/>
        <v>8.726830763867852E-05</v>
      </c>
      <c r="M93">
        <f t="shared" si="17"/>
        <v>495.3032424395055</v>
      </c>
      <c r="N93">
        <f t="shared" si="18"/>
        <v>50</v>
      </c>
      <c r="O93">
        <f t="shared" si="20"/>
        <v>2.2018087344724093E-06</v>
      </c>
      <c r="P93">
        <f t="shared" si="19"/>
        <v>445.3032424395055</v>
      </c>
    </row>
    <row r="94" spans="1:16" ht="12.75">
      <c r="A94">
        <v>87</v>
      </c>
      <c r="B94">
        <f t="shared" si="14"/>
        <v>67.96286860194394</v>
      </c>
      <c r="C94">
        <f t="shared" si="15"/>
        <v>44.79957702776831</v>
      </c>
      <c r="E94" s="12">
        <f t="shared" si="16"/>
        <v>0.0617366531473674</v>
      </c>
      <c r="F94" s="12">
        <f t="shared" si="11"/>
        <v>0.08382577793396288</v>
      </c>
      <c r="J94">
        <v>3.59999999999997</v>
      </c>
      <c r="K94" s="10">
        <f t="shared" si="12"/>
        <v>0.0006119019301138388</v>
      </c>
      <c r="L94" s="11">
        <f t="shared" si="13"/>
        <v>6.119021974999738E-05</v>
      </c>
      <c r="M94">
        <f t="shared" si="17"/>
        <v>515.5169512234619</v>
      </c>
      <c r="N94">
        <f t="shared" si="18"/>
        <v>50</v>
      </c>
      <c r="O94">
        <f t="shared" si="20"/>
        <v>1.4833145946578747E-06</v>
      </c>
      <c r="P94">
        <f t="shared" si="19"/>
        <v>465.5169512234619</v>
      </c>
    </row>
    <row r="95" spans="1:16" ht="12.75">
      <c r="A95">
        <v>88</v>
      </c>
      <c r="B95">
        <f t="shared" si="14"/>
        <v>68.302798565693</v>
      </c>
      <c r="C95">
        <f t="shared" si="15"/>
        <v>44.063108326144004</v>
      </c>
      <c r="E95" s="12">
        <f t="shared" si="16"/>
        <v>0.06334651853334688</v>
      </c>
      <c r="F95" s="12">
        <f t="shared" si="11"/>
        <v>0.0823486230759878</v>
      </c>
      <c r="J95">
        <v>3.69999999999997</v>
      </c>
      <c r="K95" s="10">
        <f t="shared" si="12"/>
        <v>0.00042478027055079903</v>
      </c>
      <c r="L95" s="11">
        <f t="shared" si="13"/>
        <v>4.2478045616935836E-05</v>
      </c>
      <c r="M95">
        <f t="shared" si="17"/>
        <v>536.555597112191</v>
      </c>
      <c r="N95">
        <f t="shared" si="18"/>
        <v>50</v>
      </c>
      <c r="O95">
        <f t="shared" si="20"/>
        <v>9.893364378447408E-07</v>
      </c>
      <c r="P95">
        <f t="shared" si="19"/>
        <v>486.555597112191</v>
      </c>
    </row>
    <row r="96" spans="1:16" ht="12.75">
      <c r="A96">
        <v>89</v>
      </c>
      <c r="B96">
        <f t="shared" si="14"/>
        <v>68.62921103646684</v>
      </c>
      <c r="C96">
        <f t="shared" si="15"/>
        <v>43.334116727872285</v>
      </c>
      <c r="E96" s="12">
        <f t="shared" si="16"/>
        <v>0.06497952719411333</v>
      </c>
      <c r="F96" s="12">
        <f t="shared" si="11"/>
        <v>0.08076576695429344</v>
      </c>
      <c r="J96">
        <v>3.79999999999997</v>
      </c>
      <c r="K96" s="10">
        <f t="shared" si="12"/>
        <v>0.00029194692579149345</v>
      </c>
      <c r="L96" s="11">
        <f t="shared" si="13"/>
        <v>2.9194705336513925E-05</v>
      </c>
      <c r="M96">
        <f t="shared" si="17"/>
        <v>558.4528464275987</v>
      </c>
      <c r="N96">
        <f t="shared" si="18"/>
        <v>50</v>
      </c>
      <c r="O96">
        <f t="shared" si="20"/>
        <v>6.532987010780651E-07</v>
      </c>
      <c r="P96">
        <f t="shared" si="19"/>
        <v>508.45284642759873</v>
      </c>
    </row>
    <row r="97" spans="1:16" ht="12.75">
      <c r="A97">
        <v>90</v>
      </c>
      <c r="B97">
        <f t="shared" si="14"/>
        <v>68.94228205149972</v>
      </c>
      <c r="C97">
        <f t="shared" si="15"/>
        <v>42.61268837177346</v>
      </c>
      <c r="E97" s="12">
        <f t="shared" si="16"/>
        <v>0.06663500194873019</v>
      </c>
      <c r="F97" s="12">
        <f t="shared" si="11"/>
        <v>0.0790761788420936</v>
      </c>
      <c r="J97">
        <v>3.89999999999997</v>
      </c>
      <c r="K97" s="10">
        <f t="shared" si="12"/>
        <v>0.0001986554713927958</v>
      </c>
      <c r="L97" s="11">
        <f t="shared" si="13"/>
        <v>1.9865555820036427E-05</v>
      </c>
      <c r="M97">
        <f t="shared" si="17"/>
        <v>581.2437394402519</v>
      </c>
      <c r="N97">
        <f t="shared" si="18"/>
        <v>50</v>
      </c>
      <c r="O97">
        <f t="shared" si="20"/>
        <v>4.271069514294171E-07</v>
      </c>
      <c r="P97">
        <f t="shared" si="19"/>
        <v>531.2437394402519</v>
      </c>
    </row>
    <row r="98" spans="1:16" ht="12.75">
      <c r="A98">
        <v>91</v>
      </c>
      <c r="B98">
        <f t="shared" si="14"/>
        <v>69.2421951821325</v>
      </c>
      <c r="C98">
        <f t="shared" si="15"/>
        <v>41.898903410784044</v>
      </c>
      <c r="E98" s="12">
        <f t="shared" si="16"/>
        <v>0.06831226818805938</v>
      </c>
      <c r="F98" s="12">
        <f t="shared" si="11"/>
        <v>0.07727896943579488</v>
      </c>
      <c r="J98">
        <v>3.99999999999997</v>
      </c>
      <c r="K98" s="10">
        <f t="shared" si="12"/>
        <v>0.00013383022576490152</v>
      </c>
      <c r="L98" s="11">
        <f t="shared" si="13"/>
        <v>1.3383028424542765E-05</v>
      </c>
      <c r="M98">
        <f t="shared" si="17"/>
        <v>604.9647464412874</v>
      </c>
      <c r="N98">
        <f t="shared" si="18"/>
        <v>50</v>
      </c>
      <c r="O98">
        <f t="shared" si="20"/>
        <v>2.7645123872367716E-07</v>
      </c>
      <c r="P98">
        <f t="shared" si="19"/>
        <v>554.9647464412874</v>
      </c>
    </row>
    <row r="99" spans="1:16" ht="12.75">
      <c r="A99">
        <v>92</v>
      </c>
      <c r="B99">
        <f t="shared" si="14"/>
        <v>69.52914084586078</v>
      </c>
      <c r="C99">
        <f t="shared" si="15"/>
        <v>41.19283602365091</v>
      </c>
      <c r="E99" s="12">
        <f t="shared" si="16"/>
        <v>0.07001065490268385</v>
      </c>
      <c r="F99" s="12">
        <f t="shared" si="11"/>
        <v>0.07537339224806215</v>
      </c>
      <c r="J99">
        <v>4.09999999999997</v>
      </c>
      <c r="K99" s="10">
        <f t="shared" si="12"/>
        <v>8.926165717714372E-05</v>
      </c>
      <c r="L99" s="11">
        <f t="shared" si="13"/>
        <v>8.926169618229852E-06</v>
      </c>
      <c r="M99">
        <f t="shared" si="17"/>
        <v>629.6538261026582</v>
      </c>
      <c r="N99">
        <f t="shared" si="18"/>
        <v>50</v>
      </c>
      <c r="O99">
        <f t="shared" si="20"/>
        <v>1.7715666491333803E-07</v>
      </c>
      <c r="P99">
        <f t="shared" si="19"/>
        <v>579.6538261026582</v>
      </c>
    </row>
    <row r="100" spans="1:16" ht="12.75">
      <c r="A100">
        <v>93</v>
      </c>
      <c r="B100">
        <f t="shared" si="14"/>
        <v>69.8033156395037</v>
      </c>
      <c r="C100">
        <f t="shared" si="15"/>
        <v>40.49455444054773</v>
      </c>
      <c r="E100" s="12">
        <f t="shared" si="16"/>
        <v>0.07172949562862325</v>
      </c>
      <c r="F100" s="12">
        <f t="shared" si="11"/>
        <v>0.07335884446202559</v>
      </c>
      <c r="J100">
        <v>4.19999999999997</v>
      </c>
      <c r="K100" s="10">
        <f t="shared" si="12"/>
        <v>5.8943067756547295E-05</v>
      </c>
      <c r="L100" s="11">
        <f t="shared" si="13"/>
        <v>5.894309351322217E-06</v>
      </c>
      <c r="M100">
        <f t="shared" si="17"/>
        <v>655.3504862191071</v>
      </c>
      <c r="N100">
        <f t="shared" si="18"/>
        <v>50</v>
      </c>
      <c r="O100">
        <f t="shared" si="20"/>
        <v>1.1239668606275311E-07</v>
      </c>
      <c r="P100">
        <f t="shared" si="19"/>
        <v>605.3504862191071</v>
      </c>
    </row>
    <row r="101" spans="1:16" ht="12.75">
      <c r="A101">
        <v>94</v>
      </c>
      <c r="B101">
        <f t="shared" si="14"/>
        <v>70.06492169460023</v>
      </c>
      <c r="C101">
        <f t="shared" si="15"/>
        <v>39.804120981760434</v>
      </c>
      <c r="E101" s="12">
        <f t="shared" si="16"/>
        <v>0.0734681293148085</v>
      </c>
      <c r="F101" s="12">
        <f t="shared" si="11"/>
        <v>0.07123486724099842</v>
      </c>
      <c r="J101">
        <v>4.29999999999997</v>
      </c>
      <c r="K101" s="10">
        <f t="shared" si="12"/>
        <v>3.853519674209213E-05</v>
      </c>
      <c r="L101" s="11">
        <f t="shared" si="13"/>
        <v>3.853521358102793E-06</v>
      </c>
      <c r="M101">
        <f t="shared" si="17"/>
        <v>682.0958469290669</v>
      </c>
      <c r="N101">
        <f t="shared" si="18"/>
        <v>50</v>
      </c>
      <c r="O101">
        <f t="shared" si="20"/>
        <v>7.060030422299474E-08</v>
      </c>
      <c r="P101">
        <f t="shared" si="19"/>
        <v>632.0958469290669</v>
      </c>
    </row>
    <row r="102" spans="1:16" ht="12.75">
      <c r="A102">
        <v>95</v>
      </c>
      <c r="B102">
        <f t="shared" si="14"/>
        <v>70.31416605592125</v>
      </c>
      <c r="C102">
        <f t="shared" si="15"/>
        <v>39.121592108592026</v>
      </c>
      <c r="E102" s="12">
        <f t="shared" si="16"/>
        <v>0.07522590111624437</v>
      </c>
      <c r="F102" s="12">
        <f t="shared" si="11"/>
        <v>0.06900114549229487</v>
      </c>
      <c r="J102">
        <v>4.39999999999997</v>
      </c>
      <c r="K102" s="10">
        <f t="shared" si="12"/>
        <v>2.4942471290056856E-05</v>
      </c>
      <c r="L102" s="11">
        <f t="shared" si="13"/>
        <v>2.494248218930503E-06</v>
      </c>
      <c r="M102">
        <f t="shared" si="17"/>
        <v>709.9327065156549</v>
      </c>
      <c r="N102">
        <f t="shared" si="18"/>
        <v>50</v>
      </c>
      <c r="O102">
        <f t="shared" si="20"/>
        <v>4.390527417816479E-08</v>
      </c>
      <c r="P102">
        <f t="shared" si="19"/>
        <v>659.9327065156549</v>
      </c>
    </row>
    <row r="103" spans="1:16" ht="12.75">
      <c r="A103">
        <v>96</v>
      </c>
      <c r="B103">
        <f t="shared" si="14"/>
        <v>70.55126008378758</v>
      </c>
      <c r="C103">
        <f t="shared" si="15"/>
        <v>38.44701848564418</v>
      </c>
      <c r="E103" s="12">
        <f t="shared" si="16"/>
        <v>0.07700216311672312</v>
      </c>
      <c r="F103" s="12">
        <f t="shared" si="11"/>
        <v>0.06665750708805344</v>
      </c>
      <c r="J103">
        <v>4.49999999999997</v>
      </c>
      <c r="K103" s="10">
        <f t="shared" si="12"/>
        <v>1.5983741106907633E-05</v>
      </c>
      <c r="L103" s="11">
        <f t="shared" si="13"/>
        <v>1.5983748091410452E-06</v>
      </c>
      <c r="M103">
        <f t="shared" si="17"/>
        <v>738.9056098930562</v>
      </c>
      <c r="N103">
        <f t="shared" si="18"/>
        <v>50</v>
      </c>
      <c r="O103">
        <f t="shared" si="20"/>
        <v>2.7032354234663447E-08</v>
      </c>
      <c r="P103">
        <f t="shared" si="19"/>
        <v>688.9056098930562</v>
      </c>
    </row>
    <row r="104" spans="1:16" ht="12.75">
      <c r="A104">
        <v>97</v>
      </c>
      <c r="B104">
        <f t="shared" si="14"/>
        <v>70.77641888070161</v>
      </c>
      <c r="C104">
        <f t="shared" si="15"/>
        <v>37.780445053644655</v>
      </c>
      <c r="E104" s="12">
        <f t="shared" si="16"/>
        <v>0.07879627498487093</v>
      </c>
      <c r="F104" s="12">
        <f t="shared" si="11"/>
        <v>0.0642039215502833</v>
      </c>
      <c r="J104">
        <v>4.59999999999997</v>
      </c>
      <c r="K104" s="10">
        <f>EXP(-(J104^2)/2)/((2*PI())^0.5)</f>
        <v>1.0140852065488129E-05</v>
      </c>
      <c r="L104" s="11">
        <f>K104/$K$6</f>
        <v>1.014085649679175E-06</v>
      </c>
      <c r="M104">
        <f t="shared" si="17"/>
        <v>769.0609198878908</v>
      </c>
      <c r="N104">
        <f t="shared" si="18"/>
        <v>50</v>
      </c>
      <c r="O104">
        <f t="shared" si="20"/>
        <v>1.6478136697179045E-08</v>
      </c>
      <c r="P104">
        <f t="shared" si="19"/>
        <v>719.0609198878908</v>
      </c>
    </row>
    <row r="105" spans="1:16" ht="12.75">
      <c r="A105">
        <v>98</v>
      </c>
      <c r="B105">
        <f t="shared" si="14"/>
        <v>70.98986074263287</v>
      </c>
      <c r="C105">
        <f t="shared" si="15"/>
        <v>37.121911112004724</v>
      </c>
      <c r="E105" s="12">
        <f t="shared" si="16"/>
        <v>0.08060760456721444</v>
      </c>
      <c r="F105" s="12">
        <f t="shared" si="11"/>
        <v>0.06164049821160677</v>
      </c>
      <c r="J105">
        <v>4.69999999999997</v>
      </c>
      <c r="K105" s="10">
        <f>EXP(-(J105^2)/2)/((2*PI())^0.5)</f>
        <v>6.369825178867995E-06</v>
      </c>
      <c r="L105" s="11">
        <f>K105/$K$6</f>
        <v>6.369827962325361E-07</v>
      </c>
      <c r="M105">
        <f t="shared" si="17"/>
        <v>800.4468914296258</v>
      </c>
      <c r="N105">
        <f t="shared" si="18"/>
        <v>50</v>
      </c>
      <c r="O105">
        <f t="shared" si="20"/>
        <v>9.944647369396573E-09</v>
      </c>
      <c r="P105">
        <f t="shared" si="19"/>
        <v>750.4468914296258</v>
      </c>
    </row>
    <row r="106" spans="1:16" ht="12.75">
      <c r="A106">
        <v>99</v>
      </c>
      <c r="B106">
        <f t="shared" si="14"/>
        <v>71.19180663514729</v>
      </c>
      <c r="C106">
        <f t="shared" si="15"/>
        <v>36.471450410308385</v>
      </c>
      <c r="E106" s="12">
        <f t="shared" si="16"/>
        <v>0.08243552842184769</v>
      </c>
      <c r="F106" s="12">
        <f t="shared" si="11"/>
        <v>0.058967483867302016</v>
      </c>
      <c r="J106">
        <v>4.79999999999997</v>
      </c>
      <c r="K106" s="10">
        <f>EXP(-(J106^2)/2)/((2*PI())^0.5)</f>
        <v>3.961299091032653E-06</v>
      </c>
      <c r="L106" s="11">
        <f>K106/$K$6</f>
        <v>3.9613008220231945E-07</v>
      </c>
      <c r="M106">
        <f t="shared" si="17"/>
        <v>833.1137487687591</v>
      </c>
      <c r="N106">
        <f t="shared" si="18"/>
        <v>50</v>
      </c>
      <c r="O106">
        <f t="shared" si="20"/>
        <v>5.941932716483455E-09</v>
      </c>
      <c r="P106">
        <f t="shared" si="19"/>
        <v>783.1137487687591</v>
      </c>
    </row>
    <row r="107" spans="1:16" ht="12.75">
      <c r="A107">
        <v>100</v>
      </c>
      <c r="B107">
        <f t="shared" si="14"/>
        <v>71.38247969443299</v>
      </c>
      <c r="C107">
        <f t="shared" si="15"/>
        <v>35.829091247955354</v>
      </c>
      <c r="E107" s="12">
        <f t="shared" si="16"/>
        <v>0.08427943229616446</v>
      </c>
      <c r="F107" s="12">
        <f t="shared" si="11"/>
        <v>0.05618525993819188</v>
      </c>
      <c r="J107">
        <v>4.89999999999996</v>
      </c>
      <c r="K107" s="10">
        <f>EXP(-(J107^2)/2)/((2*PI())^0.5)</f>
        <v>2.4389607458938333E-06</v>
      </c>
      <c r="L107" s="11">
        <f>K107/$K$6</f>
        <v>2.438961811659857E-07</v>
      </c>
      <c r="M107">
        <f t="shared" si="17"/>
        <v>867.1137658463318</v>
      </c>
      <c r="N107">
        <f t="shared" si="18"/>
        <v>50</v>
      </c>
      <c r="O107">
        <f t="shared" si="20"/>
        <v>3.514982173142637E-09</v>
      </c>
      <c r="P107">
        <f t="shared" si="19"/>
        <v>817.1137658463318</v>
      </c>
    </row>
    <row r="108" spans="1:16" ht="12.75">
      <c r="A108">
        <v>101</v>
      </c>
      <c r="B108">
        <f t="shared" si="14"/>
        <v>71.56210475315338</v>
      </c>
      <c r="C108">
        <f t="shared" si="15"/>
        <v>35.194856581203474</v>
      </c>
      <c r="E108" s="12">
        <f t="shared" si="16"/>
        <v>0.08613871155199827</v>
      </c>
      <c r="F108" s="12">
        <f t="shared" si="11"/>
        <v>0.05329433916763475</v>
      </c>
      <c r="J108">
        <v>4.99999999999996</v>
      </c>
      <c r="K108" s="10">
        <f>EXP(-(J108^2)/2)/((2*PI())^0.5)</f>
        <v>1.4867195147345937E-06</v>
      </c>
      <c r="L108" s="11">
        <f>K108/$K$6</f>
        <v>1.486720164394556E-07</v>
      </c>
      <c r="M108">
        <f t="shared" si="17"/>
        <v>902.5013499433977</v>
      </c>
      <c r="N108">
        <f t="shared" si="18"/>
        <v>50</v>
      </c>
      <c r="O108">
        <f t="shared" si="20"/>
        <v>-1.7145618290853308E-10</v>
      </c>
      <c r="P108">
        <f t="shared" si="19"/>
        <v>852.5013499433977</v>
      </c>
    </row>
    <row r="109" spans="1:6" ht="12.75">
      <c r="A109">
        <v>102</v>
      </c>
      <c r="B109">
        <f t="shared" si="14"/>
        <v>71.73090789094789</v>
      </c>
      <c r="C109">
        <f t="shared" si="15"/>
        <v>34.56876413687905</v>
      </c>
      <c r="E109" s="12">
        <f t="shared" si="16"/>
        <v>0.08801277154138817</v>
      </c>
      <c r="F109" s="12">
        <f t="shared" si="11"/>
        <v>0.05029536187925703</v>
      </c>
    </row>
    <row r="110" spans="1:6" ht="12.75">
      <c r="A110">
        <v>103</v>
      </c>
      <c r="B110">
        <f t="shared" si="14"/>
        <v>71.88911600930531</v>
      </c>
      <c r="C110">
        <f t="shared" si="15"/>
        <v>33.950826532051174</v>
      </c>
      <c r="E110" s="12">
        <f t="shared" si="16"/>
        <v>0.08990102793605362</v>
      </c>
      <c r="F110" s="12">
        <f t="shared" si="11"/>
        <v>0.04718909182515352</v>
      </c>
    </row>
    <row r="111" spans="1:6" ht="12.75">
      <c r="A111">
        <v>104</v>
      </c>
      <c r="B111">
        <f t="shared" si="14"/>
        <v>72.0369564304469</v>
      </c>
      <c r="C111">
        <f t="shared" si="15"/>
        <v>33.34105139899217</v>
      </c>
      <c r="E111" s="12">
        <f t="shared" si="16"/>
        <v>0.09180290701353955</v>
      </c>
      <c r="F111" s="12">
        <f t="shared" si="11"/>
        <v>0.04397641165693038</v>
      </c>
    </row>
    <row r="112" spans="1:6" ht="12.75">
      <c r="A112">
        <v>105</v>
      </c>
      <c r="B112">
        <f t="shared" si="14"/>
        <v>72.17465651978382</v>
      </c>
      <c r="C112">
        <f t="shared" si="15"/>
        <v>32.739441514774775</v>
      </c>
      <c r="E112" s="12">
        <f t="shared" si="16"/>
        <v>0.0937178459028533</v>
      </c>
      <c r="F112" s="12">
        <f t="shared" si="11"/>
        <v>0.040658318054256265</v>
      </c>
    </row>
    <row r="113" spans="1:6" ht="12.75">
      <c r="A113">
        <v>106</v>
      </c>
      <c r="B113">
        <f t="shared" si="14"/>
        <v>72.30244333144793</v>
      </c>
      <c r="C113">
        <f t="shared" si="15"/>
        <v>32.14599493488533</v>
      </c>
      <c r="E113" s="12">
        <f t="shared" si="16"/>
        <v>0.0956452927922884</v>
      </c>
      <c r="F113" s="12">
        <f t="shared" si="11"/>
        <v>0.03723591654741031</v>
      </c>
    </row>
    <row r="114" spans="1:6" ht="12.75">
      <c r="A114">
        <v>107</v>
      </c>
      <c r="B114">
        <f t="shared" si="14"/>
        <v>72.42054327633916</v>
      </c>
      <c r="C114">
        <f t="shared" si="15"/>
        <v>31.560705130261503</v>
      </c>
      <c r="E114" s="12">
        <f t="shared" si="16"/>
        <v>0.09758470710200372</v>
      </c>
      <c r="F114" s="12">
        <f t="shared" si="11"/>
        <v>0.03371041607169861</v>
      </c>
    </row>
    <row r="115" spans="1:6" ht="12.75">
      <c r="A115">
        <v>108</v>
      </c>
      <c r="B115">
        <f t="shared" si="14"/>
        <v>72.52918181208746</v>
      </c>
      <c r="C115">
        <f t="shared" si="15"/>
        <v>30.983561127192324</v>
      </c>
      <c r="E115" s="12">
        <f t="shared" si="16"/>
        <v>0.09953555962379379</v>
      </c>
      <c r="F115" s="12">
        <f t="shared" si="11"/>
        <v>0.03008312329255987</v>
      </c>
    </row>
    <row r="116" spans="1:6" ht="12.75">
      <c r="A116">
        <v>109</v>
      </c>
      <c r="B116">
        <f t="shared" si="14"/>
        <v>72.62858315428682</v>
      </c>
      <c r="C116">
        <f t="shared" si="15"/>
        <v>30.414547649547607</v>
      </c>
      <c r="E116" s="12">
        <f t="shared" si="16"/>
        <v>0.10149733263036924</v>
      </c>
      <c r="F116" s="12">
        <f t="shared" si="11"/>
        <v>0.026355436740651772</v>
      </c>
    </row>
    <row r="117" spans="1:6" ht="12.75">
      <c r="A117">
        <v>110</v>
      </c>
      <c r="B117">
        <f t="shared" si="14"/>
        <v>72.71897000832867</v>
      </c>
      <c r="C117">
        <f t="shared" si="15"/>
        <v>29.85364526283375</v>
      </c>
      <c r="E117" s="12">
        <f t="shared" si="16"/>
        <v>0.10346951995634036</v>
      </c>
      <c r="F117" s="12">
        <f t="shared" si="11"/>
        <v>0.022528840796279013</v>
      </c>
    </row>
    <row r="118" spans="1:6" ht="12.75">
      <c r="A118">
        <v>111</v>
      </c>
      <c r="B118">
        <f t="shared" si="14"/>
        <v>72.80056332113648</v>
      </c>
      <c r="C118">
        <f t="shared" si="15"/>
        <v>29.300830519601043</v>
      </c>
      <c r="E118" s="12">
        <f t="shared" si="16"/>
        <v>0.10545162705298315</v>
      </c>
      <c r="F118" s="12">
        <f t="shared" si="11"/>
        <v>0.018604899562146122</v>
      </c>
    </row>
    <row r="119" spans="1:6" ht="12.75">
      <c r="A119">
        <v>112</v>
      </c>
      <c r="B119">
        <f t="shared" si="14"/>
        <v>72.87358205208415</v>
      </c>
      <c r="C119">
        <f t="shared" si="15"/>
        <v>28.756076105757217</v>
      </c>
      <c r="E119" s="12">
        <f t="shared" si="16"/>
        <v>0.1074431710187535</v>
      </c>
      <c r="F119" s="12">
        <f t="shared" si="11"/>
        <v>0.014585250662665541</v>
      </c>
    </row>
    <row r="120" spans="1:6" ht="12.75">
      <c r="A120">
        <v>113</v>
      </c>
      <c r="B120">
        <f t="shared" si="14"/>
        <v>72.93824296236855</v>
      </c>
      <c r="C120">
        <f t="shared" si="15"/>
        <v>28.21935098736921</v>
      </c>
      <c r="E120" s="12">
        <f t="shared" si="16"/>
        <v>0.1094436806074041</v>
      </c>
      <c r="F120" s="12">
        <f t="shared" si="11"/>
        <v>0.010471599006934548</v>
      </c>
    </row>
    <row r="121" spans="1:6" ht="12.75">
      <c r="A121">
        <v>114</v>
      </c>
      <c r="B121">
        <f t="shared" si="14"/>
        <v>72.99476042209629</v>
      </c>
      <c r="C121">
        <f t="shared" si="15"/>
        <v>27.690620557563506</v>
      </c>
      <c r="E121" s="12">
        <f t="shared" si="16"/>
        <v>0.11145269621545817</v>
      </c>
      <c r="F121" s="12">
        <f t="shared" si="11"/>
        <v>0.0062657105510368445</v>
      </c>
    </row>
    <row r="122" spans="1:6" ht="12.75">
      <c r="A122">
        <v>115</v>
      </c>
      <c r="B122">
        <f t="shared" si="14"/>
        <v>73.0433462343425</v>
      </c>
      <c r="C122">
        <f t="shared" si="15"/>
        <v>27.169846783161667</v>
      </c>
      <c r="E122" s="12">
        <f t="shared" si="16"/>
        <v>0.11346976985068852</v>
      </c>
      <c r="F122" s="12">
        <f t="shared" si="11"/>
        <v>0.001969406093601481</v>
      </c>
    </row>
    <row r="123" spans="1:6" ht="12.75">
      <c r="A123">
        <v>116</v>
      </c>
      <c r="B123">
        <f t="shared" si="14"/>
        <v>73.0842094754377</v>
      </c>
      <c r="C123">
        <f t="shared" si="15"/>
        <v>26.656988350713938</v>
      </c>
      <c r="E123" s="12">
        <f t="shared" si="16"/>
        <v>0.11549446508315883</v>
      </c>
      <c r="F123" s="12">
        <f t="shared" si="11"/>
        <v>-0.002415444863450291</v>
      </c>
    </row>
    <row r="124" spans="1:6" ht="12.75">
      <c r="A124">
        <v>117</v>
      </c>
      <c r="B124">
        <f t="shared" si="14"/>
        <v>73.11755635074364</v>
      </c>
      <c r="C124">
        <f t="shared" si="15"/>
        <v>26.152000811619608</v>
      </c>
      <c r="E124" s="12">
        <f t="shared" si="16"/>
        <v>0.11752635698028725</v>
      </c>
      <c r="F124" s="12">
        <f t="shared" si="11"/>
        <v>-0.006886930159214802</v>
      </c>
    </row>
    <row r="125" spans="1:6" ht="12.75">
      <c r="A125">
        <v>118</v>
      </c>
      <c r="B125">
        <f t="shared" si="14"/>
        <v>73.14359006518387</v>
      </c>
      <c r="C125">
        <f t="shared" si="15"/>
        <v>25.65483672604619</v>
      </c>
      <c r="E125" s="12">
        <f t="shared" si="16"/>
        <v>0.11956503202730967</v>
      </c>
      <c r="F125" s="12">
        <f t="shared" si="11"/>
        <v>-0.01144310089579732</v>
      </c>
    </row>
    <row r="126" spans="1:6" ht="12.75">
      <c r="A126">
        <v>119</v>
      </c>
      <c r="B126">
        <f t="shared" si="14"/>
        <v>73.16251070780547</v>
      </c>
      <c r="C126">
        <f t="shared" si="15"/>
        <v>25.165445805384188</v>
      </c>
      <c r="E126" s="12">
        <f t="shared" si="16"/>
        <v>0.1216100880344319</v>
      </c>
      <c r="F126" s="12">
        <f t="shared" si="11"/>
        <v>-0.01608197721307242</v>
      </c>
    </row>
    <row r="127" spans="1:6" ht="12.75">
      <c r="A127">
        <v>120</v>
      </c>
      <c r="B127">
        <f t="shared" si="14"/>
        <v>73.17451514965872</v>
      </c>
      <c r="C127">
        <f t="shared" si="15"/>
        <v>24.683775052996502</v>
      </c>
      <c r="E127" s="12">
        <f t="shared" si="16"/>
        <v>0.12366113403188363</v>
      </c>
      <c r="F127" s="12">
        <f t="shared" si="11"/>
        <v>-0.020801553893874447</v>
      </c>
    </row>
    <row r="128" spans="1:6" ht="12.75">
      <c r="A128">
        <v>121</v>
      </c>
      <c r="B128">
        <f t="shared" si="14"/>
        <v>73.17979695429598</v>
      </c>
      <c r="C128">
        <f t="shared" si="15"/>
        <v>24.209768903042352</v>
      </c>
      <c r="E128" s="12">
        <f t="shared" si="16"/>
        <v>0.12571779015400858</v>
      </c>
      <c r="F128" s="12">
        <f t="shared" si="11"/>
        <v>-0.02559980577989364</v>
      </c>
    </row>
    <row r="129" spans="1:6" ht="12.75">
      <c r="A129">
        <v>122</v>
      </c>
      <c r="B129">
        <f t="shared" si="14"/>
        <v>73.17854630020554</v>
      </c>
      <c r="C129">
        <f t="shared" si="15"/>
        <v>23.743369357178132</v>
      </c>
      <c r="E129" s="12">
        <f t="shared" si="16"/>
        <v>0.12777968751345725</v>
      </c>
      <c r="F129" s="12">
        <f t="shared" si="11"/>
        <v>-0.030474692981157504</v>
      </c>
    </row>
    <row r="130" spans="1:6" ht="12.75">
      <c r="A130">
        <v>123</v>
      </c>
      <c r="B130">
        <f t="shared" si="14"/>
        <v>73.17094991451371</v>
      </c>
      <c r="C130">
        <f t="shared" si="15"/>
        <v>23.284516118955594</v>
      </c>
      <c r="E130" s="12">
        <f t="shared" si="16"/>
        <v>0.12984646806647612</v>
      </c>
      <c r="F130" s="12">
        <f t="shared" si="11"/>
        <v>-0.03542416586458324</v>
      </c>
    </row>
    <row r="131" spans="1:6" ht="12.75">
      <c r="A131">
        <v>124</v>
      </c>
      <c r="B131">
        <f t="shared" si="14"/>
        <v>73.15719101730633</v>
      </c>
      <c r="C131">
        <f t="shared" si="15"/>
        <v>22.83314672575802</v>
      </c>
      <c r="E131" s="12">
        <f t="shared" si="16"/>
        <v>0.1319177844702259</v>
      </c>
      <c r="F131" s="12">
        <f t="shared" si="11"/>
        <v>-0.04044616980961244</v>
      </c>
    </row>
    <row r="132" spans="1:6" ht="12.75">
      <c r="A132">
        <v>125</v>
      </c>
      <c r="B132">
        <f t="shared" si="14"/>
        <v>73.13744927593919</v>
      </c>
      <c r="C132">
        <f t="shared" si="15"/>
        <v>22.389196678131874</v>
      </c>
      <c r="E132" s="12">
        <f t="shared" si="16"/>
        <v>0.1339932999330007</v>
      </c>
      <c r="F132" s="12">
        <f t="shared" si="11"/>
        <v>-0.04553864972141298</v>
      </c>
    </row>
    <row r="133" spans="1:6" ht="12.75">
      <c r="A133">
        <v>126</v>
      </c>
      <c r="B133">
        <f t="shared" si="14"/>
        <v>73.11190076872775</v>
      </c>
      <c r="C133">
        <f t="shared" si="15"/>
        <v>21.952599566389324</v>
      </c>
      <c r="E133" s="12">
        <f t="shared" si="16"/>
        <v>0.1360726880581597</v>
      </c>
      <c r="F133" s="12">
        <f t="shared" si="11"/>
        <v>-0.050699554294469096</v>
      </c>
    </row>
    <row r="134" spans="1:6" ht="12.75">
      <c r="A134">
        <v>127</v>
      </c>
      <c r="B134">
        <f t="shared" si="14"/>
        <v>73.08071795742663</v>
      </c>
      <c r="C134">
        <f t="shared" si="15"/>
        <v>21.523287194372386</v>
      </c>
      <c r="E134" s="12">
        <f t="shared" si="16"/>
        <v>0.13815563268253037</v>
      </c>
      <c r="F134" s="12">
        <f t="shared" si="11"/>
        <v>-0.055926840021622216</v>
      </c>
    </row>
    <row r="135" spans="1:6" ht="12.75">
      <c r="A135">
        <v>128</v>
      </c>
      <c r="B135">
        <f t="shared" si="14"/>
        <v>73.04406966792953</v>
      </c>
      <c r="C135">
        <f t="shared" si="15"/>
        <v>21.10118970028497</v>
      </c>
      <c r="E135" s="12">
        <f t="shared" si="16"/>
        <v>0.14024182770999163</v>
      </c>
      <c r="F135" s="12">
        <f t="shared" si="11"/>
        <v>-0.061218474945721885</v>
      </c>
    </row>
    <row r="136" spans="1:6" ht="12.75">
      <c r="A136">
        <v>129</v>
      </c>
      <c r="B136">
        <f t="shared" si="14"/>
        <v>73.00212107864272</v>
      </c>
      <c r="C136">
        <f t="shared" si="15"/>
        <v>20.686235674513064</v>
      </c>
      <c r="E136" s="12">
        <f t="shared" si="16"/>
        <v>0.14233097694089417</v>
      </c>
      <c r="F136" s="12">
        <f>LN(C136/($A$3-B136))/$D$3</f>
        <v>-0.06657244215298434</v>
      </c>
    </row>
    <row r="137" spans="1:6" ht="12.75">
      <c r="A137">
        <v>130</v>
      </c>
      <c r="B137">
        <f>bondPV($F$3,$D$3,$A$3,$E$3,$A137,$G$3)</f>
        <v>72.95503371600542</v>
      </c>
      <c r="C137">
        <f>equityPV($F$3,$D$3,$B$3,$E$3,A137)</f>
        <v>20.278352274367087</v>
      </c>
      <c r="E137" s="12">
        <f>LN(A137/B137)/$D$3</f>
        <v>0.14442279389793244</v>
      </c>
      <c r="F137" s="12">
        <f>LN(C137/($A$3-B137))/$D$3</f>
        <v>-0.07198674300894772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U137"/>
  <sheetViews>
    <sheetView zoomScalePageLayoutView="0" workbookViewId="0" topLeftCell="A1">
      <selection activeCell="J5" sqref="J5"/>
    </sheetView>
  </sheetViews>
  <sheetFormatPr defaultColWidth="9.00390625" defaultRowHeight="12.75"/>
  <cols>
    <col min="10" max="10" width="6.875" style="0" customWidth="1"/>
    <col min="16" max="16" width="9.125" style="0" customWidth="1"/>
    <col min="21" max="21" width="8.75390625" style="0" customWidth="1"/>
  </cols>
  <sheetData>
    <row r="1" spans="1:3" ht="12.75">
      <c r="A1" t="s">
        <v>29</v>
      </c>
      <c r="B1" t="s">
        <v>30</v>
      </c>
      <c r="C1" t="s">
        <v>31</v>
      </c>
    </row>
    <row r="2" ht="12.75">
      <c r="A2" t="s">
        <v>32</v>
      </c>
    </row>
    <row r="3" spans="1:3" ht="12.75">
      <c r="A3" s="9">
        <v>0</v>
      </c>
      <c r="B3" s="22">
        <v>0.05</v>
      </c>
      <c r="C3" s="22">
        <v>0.1</v>
      </c>
    </row>
    <row r="4" spans="1:8" ht="12.75">
      <c r="A4" t="s">
        <v>21</v>
      </c>
      <c r="B4" t="s">
        <v>15</v>
      </c>
      <c r="C4" t="s">
        <v>15</v>
      </c>
      <c r="D4" t="s">
        <v>9</v>
      </c>
      <c r="E4" t="s">
        <v>22</v>
      </c>
      <c r="F4" t="s">
        <v>14</v>
      </c>
      <c r="G4" t="s">
        <v>17</v>
      </c>
      <c r="H4" t="s">
        <v>16</v>
      </c>
    </row>
    <row r="5" spans="1:19" ht="12.75">
      <c r="A5">
        <v>100</v>
      </c>
      <c r="B5">
        <f>$A$5*EXP(B3*$D$5)</f>
        <v>122.14027581601698</v>
      </c>
      <c r="C5">
        <f>$A$5*EXP(C3*$D$5)</f>
        <v>149.18246976412703</v>
      </c>
      <c r="D5" s="21">
        <v>4</v>
      </c>
      <c r="E5" s="22">
        <v>0.2</v>
      </c>
      <c r="F5" s="22">
        <v>0.02</v>
      </c>
      <c r="G5" s="21">
        <v>0.5</v>
      </c>
      <c r="H5" s="21">
        <v>50</v>
      </c>
      <c r="R5" t="s">
        <v>10</v>
      </c>
      <c r="S5">
        <v>0</v>
      </c>
    </row>
    <row r="6" spans="18:19" ht="12.75">
      <c r="R6" t="s">
        <v>40</v>
      </c>
      <c r="S6" s="20">
        <f>VLOOKUP($S$5,$A$9:$I$27,9)</f>
        <v>0.2758776258592906</v>
      </c>
    </row>
    <row r="7" spans="2:9" ht="12.75">
      <c r="B7" s="13" t="s">
        <v>29</v>
      </c>
      <c r="C7" s="15" t="s">
        <v>34</v>
      </c>
      <c r="D7" s="14" t="s">
        <v>35</v>
      </c>
      <c r="E7" s="15" t="s">
        <v>34</v>
      </c>
      <c r="F7" s="14" t="s">
        <v>35</v>
      </c>
      <c r="G7" t="s">
        <v>36</v>
      </c>
      <c r="H7" t="s">
        <v>38</v>
      </c>
      <c r="I7" t="s">
        <v>39</v>
      </c>
    </row>
    <row r="8" spans="1:21" ht="12.75">
      <c r="A8" t="s">
        <v>10</v>
      </c>
      <c r="B8" s="13" t="s">
        <v>24</v>
      </c>
      <c r="C8" s="15" t="s">
        <v>26</v>
      </c>
      <c r="D8" s="14" t="s">
        <v>26</v>
      </c>
      <c r="E8" s="15" t="s">
        <v>33</v>
      </c>
      <c r="F8" s="14" t="s">
        <v>33</v>
      </c>
      <c r="G8" t="s">
        <v>37</v>
      </c>
      <c r="H8" t="s">
        <v>37</v>
      </c>
      <c r="I8" t="s">
        <v>40</v>
      </c>
      <c r="L8" s="10">
        <f>SUM(L10:L110)</f>
        <v>9.999995630247186</v>
      </c>
      <c r="N8" t="s">
        <v>18</v>
      </c>
      <c r="O8" t="s">
        <v>19</v>
      </c>
      <c r="P8" t="s">
        <v>12</v>
      </c>
      <c r="Q8" t="s">
        <v>25</v>
      </c>
      <c r="R8" s="15" t="s">
        <v>41</v>
      </c>
      <c r="S8" s="14" t="s">
        <v>35</v>
      </c>
      <c r="T8" t="s">
        <v>18</v>
      </c>
      <c r="U8" t="s">
        <v>12</v>
      </c>
    </row>
    <row r="9" spans="1:21" ht="12.75">
      <c r="A9" s="18">
        <v>0</v>
      </c>
      <c r="B9" s="18">
        <f aca="true" t="shared" si="0" ref="B9:B19">bondPV($F$5,$D$5,$A$5,$E$5,$H$5,$G$5)</f>
        <v>44.925271380134475</v>
      </c>
      <c r="C9" s="18">
        <f aca="true" t="shared" si="1" ref="C9:C19">equityPV($F$5,$D$5,$B$5,$E$5,$H$5)</f>
        <v>76.0572115800465</v>
      </c>
      <c r="D9" s="18">
        <f aca="true" t="shared" si="2" ref="D9:D19">equityPV($F$5,$D$5,$C$5,$E$5,$H$5)</f>
        <v>103.04242537036538</v>
      </c>
      <c r="E9" s="18">
        <f aca="true" t="shared" si="3" ref="E9:E19">optionPV($F$5,$D$5,$B$5,$E$5,$H$5,$A9)</f>
        <v>76.0572115800465</v>
      </c>
      <c r="F9" s="18">
        <f aca="true" t="shared" si="4" ref="F9:F19">optionPV($F$5,$D$5,$C$5,$E$5,$H$5,$A9)</f>
        <v>103.04242537036538</v>
      </c>
      <c r="G9" s="23">
        <f>(1-($A$5-B9)/C9)*D9</f>
        <v>28.42709967395954</v>
      </c>
      <c r="H9" s="19">
        <f>I9*F9</f>
        <v>28.427099673959532</v>
      </c>
      <c r="I9" s="18">
        <f>(C9-$A$5+B9)/E9</f>
        <v>0.2758776258592906</v>
      </c>
      <c r="K9" t="s">
        <v>11</v>
      </c>
      <c r="L9" t="s">
        <v>12</v>
      </c>
      <c r="M9" t="s">
        <v>13</v>
      </c>
      <c r="N9">
        <v>0</v>
      </c>
      <c r="O9">
        <v>0</v>
      </c>
      <c r="P9">
        <v>0</v>
      </c>
      <c r="Q9">
        <v>0</v>
      </c>
      <c r="R9">
        <f>Q9-S9</f>
        <v>0</v>
      </c>
      <c r="S9">
        <f aca="true" t="shared" si="5" ref="S9:S40">$S$6*MAX(0,N9-$S$5-$H$5)</f>
        <v>0</v>
      </c>
      <c r="T9">
        <v>0</v>
      </c>
      <c r="U9">
        <v>0</v>
      </c>
    </row>
    <row r="10" spans="1:21" ht="12.75">
      <c r="A10" s="18">
        <v>5</v>
      </c>
      <c r="B10" s="18">
        <f t="shared" si="0"/>
        <v>44.925271380134475</v>
      </c>
      <c r="C10" s="18">
        <f t="shared" si="1"/>
        <v>76.0572115800465</v>
      </c>
      <c r="D10" s="18">
        <f t="shared" si="2"/>
        <v>103.04242537036538</v>
      </c>
      <c r="E10" s="18">
        <f t="shared" si="3"/>
        <v>71.52269957093333</v>
      </c>
      <c r="F10" s="18">
        <f t="shared" si="4"/>
        <v>98.44800269711035</v>
      </c>
      <c r="G10" s="17">
        <f aca="true" t="shared" si="6" ref="G10:G19">(1-($A$5-B10)/C10)*D10</f>
        <v>28.42709967395954</v>
      </c>
      <c r="H10" s="19">
        <f aca="true" t="shared" si="7" ref="H10:H19">I10*F10</f>
        <v>28.881509666833914</v>
      </c>
      <c r="I10" s="18">
        <f aca="true" t="shared" si="8" ref="I10:I19">(C10-$A$5+B10)/E10</f>
        <v>0.2933681626400496</v>
      </c>
      <c r="K10">
        <v>-5</v>
      </c>
      <c r="L10" s="10">
        <f aca="true" t="shared" si="9" ref="L10:L73">EXP(-(K10^2)/2)/((2*PI())^0.5)</f>
        <v>1.4867195147342979E-06</v>
      </c>
      <c r="M10" s="11">
        <f aca="true" t="shared" si="10" ref="M10:M41">L10/$L$8</f>
        <v>1.48672016439426E-07</v>
      </c>
      <c r="N10">
        <f>EXP(($F$5-($E$5^2)/2)*$D$5+$E$5*$K10*$D$5^0.5)*$B$5</f>
        <v>16.529888822158654</v>
      </c>
      <c r="O10">
        <f aca="true" t="shared" si="11" ref="O10:O41">IF(N10&gt;$H$5,$H$5,$G$5*N10)</f>
        <v>8.264944411079327</v>
      </c>
      <c r="P10">
        <v>0</v>
      </c>
      <c r="Q10">
        <f aca="true" t="shared" si="12" ref="Q10:Q41">IF(N10&lt;$H$5,0,N10-$H$5)</f>
        <v>0</v>
      </c>
      <c r="R10">
        <f aca="true" t="shared" si="13" ref="R10:R73">Q10-S10</f>
        <v>0</v>
      </c>
      <c r="S10">
        <f t="shared" si="5"/>
        <v>0</v>
      </c>
      <c r="T10">
        <f>EXP(($F$5-($E$5^2)/2)*$D$5+$E$5*$K10*$D$5^0.5)*$C$5</f>
        <v>20.189651799465544</v>
      </c>
      <c r="U10">
        <v>0</v>
      </c>
    </row>
    <row r="11" spans="1:21" ht="12.75">
      <c r="A11" s="18">
        <v>10</v>
      </c>
      <c r="B11" s="18">
        <f t="shared" si="0"/>
        <v>44.925271380134475</v>
      </c>
      <c r="C11" s="18">
        <f t="shared" si="1"/>
        <v>76.0572115800465</v>
      </c>
      <c r="D11" s="18">
        <f t="shared" si="2"/>
        <v>103.04242537036538</v>
      </c>
      <c r="E11" s="18">
        <f t="shared" si="3"/>
        <v>67.04566104103804</v>
      </c>
      <c r="F11" s="18">
        <f t="shared" si="4"/>
        <v>93.87242083703416</v>
      </c>
      <c r="G11" s="17">
        <f t="shared" si="6"/>
        <v>28.42709967395954</v>
      </c>
      <c r="H11" s="19">
        <f t="shared" si="7"/>
        <v>29.378134842139676</v>
      </c>
      <c r="I11" s="18">
        <f t="shared" si="8"/>
        <v>0.31295810399032065</v>
      </c>
      <c r="K11">
        <v>-4.9</v>
      </c>
      <c r="L11" s="10">
        <f t="shared" si="9"/>
        <v>2.438960745893352E-06</v>
      </c>
      <c r="M11" s="11">
        <f t="shared" si="10"/>
        <v>2.438961811659376E-07</v>
      </c>
      <c r="N11">
        <f aca="true" t="shared" si="14" ref="N11:N74">EXP(($F$5-($E$5^2)/2)*$D$5+$E$5*$K11*$D$5^0.5)*$B$5</f>
        <v>17.20448638230505</v>
      </c>
      <c r="O11">
        <f t="shared" si="11"/>
        <v>8.602243191152525</v>
      </c>
      <c r="P11">
        <f>M11/(N12-N10)</f>
        <v>1.7715666491331402E-07</v>
      </c>
      <c r="Q11">
        <f t="shared" si="12"/>
        <v>0</v>
      </c>
      <c r="R11">
        <f t="shared" si="13"/>
        <v>0</v>
      </c>
      <c r="S11">
        <f t="shared" si="5"/>
        <v>0</v>
      </c>
      <c r="T11">
        <f aca="true" t="shared" si="15" ref="T11:T74">EXP(($F$5-($E$5^2)/2)*$D$5+$E$5*$K11*$D$5^0.5)*$C$5</f>
        <v>21.013607120076472</v>
      </c>
      <c r="U11">
        <f>M11/(T12-T10)</f>
        <v>1.4504360967726126E-07</v>
      </c>
    </row>
    <row r="12" spans="1:21" ht="12.75">
      <c r="A12" s="18">
        <v>15</v>
      </c>
      <c r="B12" s="18">
        <f t="shared" si="0"/>
        <v>44.925271380134475</v>
      </c>
      <c r="C12" s="18">
        <f t="shared" si="1"/>
        <v>76.0572115800465</v>
      </c>
      <c r="D12" s="18">
        <f t="shared" si="2"/>
        <v>103.04242537036538</v>
      </c>
      <c r="E12" s="18">
        <f t="shared" si="3"/>
        <v>62.64781715698401</v>
      </c>
      <c r="F12" s="18">
        <f t="shared" si="4"/>
        <v>89.32572900208677</v>
      </c>
      <c r="G12" s="17">
        <f t="shared" si="6"/>
        <v>28.42709967395954</v>
      </c>
      <c r="H12" s="19">
        <f t="shared" si="7"/>
        <v>29.91765191108632</v>
      </c>
      <c r="I12" s="18">
        <f t="shared" si="8"/>
        <v>0.3349275986360817</v>
      </c>
      <c r="K12">
        <v>-4.8</v>
      </c>
      <c r="L12" s="10">
        <f t="shared" si="9"/>
        <v>3.961299091032075E-06</v>
      </c>
      <c r="M12" s="11">
        <f t="shared" si="10"/>
        <v>3.9613008220226164E-07</v>
      </c>
      <c r="N12">
        <f t="shared" si="14"/>
        <v>17.906614791149323</v>
      </c>
      <c r="O12">
        <f t="shared" si="11"/>
        <v>8.953307395574662</v>
      </c>
      <c r="P12">
        <f aca="true" t="shared" si="16" ref="P12:P75">M12/(N13-N11)</f>
        <v>2.7645123872363974E-07</v>
      </c>
      <c r="Q12">
        <f t="shared" si="12"/>
        <v>0</v>
      </c>
      <c r="R12">
        <f t="shared" si="13"/>
        <v>0</v>
      </c>
      <c r="S12">
        <f t="shared" si="5"/>
        <v>0</v>
      </c>
      <c r="T12">
        <f t="shared" si="15"/>
        <v>21.87118869522148</v>
      </c>
      <c r="U12">
        <f aca="true" t="shared" si="17" ref="U12:U75">M12/(T13-T11)</f>
        <v>2.263391308695468E-07</v>
      </c>
    </row>
    <row r="13" spans="1:21" ht="12.75">
      <c r="A13" s="18">
        <v>20</v>
      </c>
      <c r="B13" s="18">
        <f t="shared" si="0"/>
        <v>44.925271380134475</v>
      </c>
      <c r="C13" s="18">
        <f t="shared" si="1"/>
        <v>76.0572115800465</v>
      </c>
      <c r="D13" s="18">
        <f t="shared" si="2"/>
        <v>103.04242537036538</v>
      </c>
      <c r="E13" s="18">
        <f t="shared" si="3"/>
        <v>58.35207201855161</v>
      </c>
      <c r="F13" s="18">
        <f t="shared" si="4"/>
        <v>84.82014594310436</v>
      </c>
      <c r="G13" s="17">
        <f t="shared" si="6"/>
        <v>28.42709967395954</v>
      </c>
      <c r="H13" s="19">
        <f t="shared" si="7"/>
        <v>30.499984068525052</v>
      </c>
      <c r="I13" s="18">
        <f t="shared" si="8"/>
        <v>0.35958419700178096</v>
      </c>
      <c r="K13">
        <v>-4.7</v>
      </c>
      <c r="L13" s="10">
        <f t="shared" si="9"/>
        <v>6.36982517886709E-06</v>
      </c>
      <c r="M13" s="11">
        <f t="shared" si="10"/>
        <v>6.369827962324456E-07</v>
      </c>
      <c r="N13">
        <f t="shared" si="14"/>
        <v>18.637397603940997</v>
      </c>
      <c r="O13">
        <f t="shared" si="11"/>
        <v>9.318698801970498</v>
      </c>
      <c r="P13">
        <f t="shared" si="16"/>
        <v>4.2710695142936097E-07</v>
      </c>
      <c r="Q13">
        <f t="shared" si="12"/>
        <v>0</v>
      </c>
      <c r="R13">
        <f t="shared" si="13"/>
        <v>0</v>
      </c>
      <c r="S13">
        <f t="shared" si="5"/>
        <v>0</v>
      </c>
      <c r="T13">
        <f t="shared" si="15"/>
        <v>22.763768838381274</v>
      </c>
      <c r="U13">
        <f t="shared" si="17"/>
        <v>3.4968559598860266E-07</v>
      </c>
    </row>
    <row r="14" spans="1:21" ht="12.75">
      <c r="A14" s="18">
        <v>25</v>
      </c>
      <c r="B14" s="18">
        <f t="shared" si="0"/>
        <v>44.925271380134475</v>
      </c>
      <c r="C14" s="18">
        <f t="shared" si="1"/>
        <v>76.0572115800465</v>
      </c>
      <c r="D14" s="18">
        <f t="shared" si="2"/>
        <v>103.04242537036538</v>
      </c>
      <c r="E14" s="18">
        <f t="shared" si="3"/>
        <v>54.18103792647193</v>
      </c>
      <c r="F14" s="18">
        <f t="shared" si="4"/>
        <v>80.36959479353744</v>
      </c>
      <c r="G14" s="17">
        <f t="shared" si="6"/>
        <v>28.42709967395954</v>
      </c>
      <c r="H14" s="19">
        <f t="shared" si="7"/>
        <v>31.124425035204524</v>
      </c>
      <c r="I14" s="18">
        <f t="shared" si="8"/>
        <v>0.3872661684454238</v>
      </c>
      <c r="K14">
        <v>-4.6</v>
      </c>
      <c r="L14" s="10">
        <f t="shared" si="9"/>
        <v>1.014085206548676E-05</v>
      </c>
      <c r="M14" s="11">
        <f t="shared" si="10"/>
        <v>1.014085649679038E-06</v>
      </c>
      <c r="N14">
        <f t="shared" si="14"/>
        <v>19.398004229089192</v>
      </c>
      <c r="O14">
        <f t="shared" si="11"/>
        <v>9.699002114544596</v>
      </c>
      <c r="P14">
        <f t="shared" si="16"/>
        <v>6.532987010779857E-07</v>
      </c>
      <c r="Q14">
        <f t="shared" si="12"/>
        <v>0</v>
      </c>
      <c r="R14">
        <f t="shared" si="13"/>
        <v>0</v>
      </c>
      <c r="S14">
        <f t="shared" si="5"/>
        <v>0</v>
      </c>
      <c r="T14">
        <f t="shared" si="15"/>
        <v>23.692775868212177</v>
      </c>
      <c r="U14">
        <f t="shared" si="17"/>
        <v>5.348757375184467E-07</v>
      </c>
    </row>
    <row r="15" spans="1:21" ht="12.75">
      <c r="A15" s="18">
        <v>30</v>
      </c>
      <c r="B15" s="18">
        <f t="shared" si="0"/>
        <v>44.925271380134475</v>
      </c>
      <c r="C15" s="18">
        <f t="shared" si="1"/>
        <v>76.0572115800465</v>
      </c>
      <c r="D15" s="18">
        <f t="shared" si="2"/>
        <v>103.04242537036538</v>
      </c>
      <c r="E15" s="18">
        <f t="shared" si="3"/>
        <v>50.155733045119426</v>
      </c>
      <c r="F15" s="18">
        <f t="shared" si="4"/>
        <v>75.98908982809515</v>
      </c>
      <c r="G15" s="17">
        <f t="shared" si="6"/>
        <v>28.42709967395954</v>
      </c>
      <c r="H15" s="19">
        <f t="shared" si="7"/>
        <v>31.789781260764965</v>
      </c>
      <c r="I15" s="18">
        <f t="shared" si="8"/>
        <v>0.41834665124534043</v>
      </c>
      <c r="K15">
        <v>-4.5</v>
      </c>
      <c r="L15" s="10">
        <f t="shared" si="9"/>
        <v>1.5983741106905478E-05</v>
      </c>
      <c r="M15" s="11">
        <f t="shared" si="10"/>
        <v>1.5983748091408298E-06</v>
      </c>
      <c r="N15">
        <f t="shared" si="14"/>
        <v>20.18965179946554</v>
      </c>
      <c r="O15">
        <f t="shared" si="11"/>
        <v>10.09482589973277</v>
      </c>
      <c r="P15">
        <f t="shared" si="16"/>
        <v>9.893364378446252E-07</v>
      </c>
      <c r="Q15">
        <f t="shared" si="12"/>
        <v>0</v>
      </c>
      <c r="R15">
        <f t="shared" si="13"/>
        <v>0</v>
      </c>
      <c r="S15">
        <f t="shared" si="5"/>
        <v>0</v>
      </c>
      <c r="T15">
        <f t="shared" si="15"/>
        <v>24.659696394160648</v>
      </c>
      <c r="U15">
        <f t="shared" si="17"/>
        <v>8.10000166804017E-07</v>
      </c>
    </row>
    <row r="16" spans="1:21" ht="12.75">
      <c r="A16" s="18">
        <v>35</v>
      </c>
      <c r="B16" s="18">
        <f t="shared" si="0"/>
        <v>44.925271380134475</v>
      </c>
      <c r="C16" s="18">
        <f t="shared" si="1"/>
        <v>76.0572115800465</v>
      </c>
      <c r="D16" s="18">
        <f t="shared" si="2"/>
        <v>103.04242537036538</v>
      </c>
      <c r="E16" s="18">
        <f t="shared" si="3"/>
        <v>46.294571290469065</v>
      </c>
      <c r="F16" s="18">
        <f t="shared" si="4"/>
        <v>71.69406189889504</v>
      </c>
      <c r="G16" s="17">
        <f t="shared" si="6"/>
        <v>28.42709967395954</v>
      </c>
      <c r="H16" s="19">
        <f t="shared" si="7"/>
        <v>32.494510483768714</v>
      </c>
      <c r="I16" s="18">
        <f t="shared" si="8"/>
        <v>0.45323851966420003</v>
      </c>
      <c r="K16">
        <v>-4.4</v>
      </c>
      <c r="L16" s="10">
        <f t="shared" si="9"/>
        <v>2.4942471290053535E-05</v>
      </c>
      <c r="M16" s="11">
        <f t="shared" si="10"/>
        <v>2.494248218930171E-06</v>
      </c>
      <c r="N16">
        <f t="shared" si="14"/>
        <v>21.01360712007647</v>
      </c>
      <c r="O16">
        <f t="shared" si="11"/>
        <v>10.506803560038234</v>
      </c>
      <c r="P16">
        <f t="shared" si="16"/>
        <v>1.4833145946576921E-06</v>
      </c>
      <c r="Q16">
        <f t="shared" si="12"/>
        <v>0</v>
      </c>
      <c r="R16">
        <f t="shared" si="13"/>
        <v>0</v>
      </c>
      <c r="S16">
        <f t="shared" si="5"/>
        <v>0</v>
      </c>
      <c r="T16">
        <f t="shared" si="15"/>
        <v>25.666077695355582</v>
      </c>
      <c r="U16">
        <f t="shared" si="17"/>
        <v>1.2144352751356546E-06</v>
      </c>
    </row>
    <row r="17" spans="1:21" ht="12.75">
      <c r="A17" s="18">
        <v>40</v>
      </c>
      <c r="B17" s="18">
        <f t="shared" si="0"/>
        <v>44.925271380134475</v>
      </c>
      <c r="C17" s="18">
        <f t="shared" si="1"/>
        <v>76.0572115800465</v>
      </c>
      <c r="D17" s="18">
        <f t="shared" si="2"/>
        <v>103.04242537036538</v>
      </c>
      <c r="E17" s="18">
        <f t="shared" si="3"/>
        <v>42.61268837177346</v>
      </c>
      <c r="F17" s="18">
        <f t="shared" si="4"/>
        <v>67.49969876732531</v>
      </c>
      <c r="G17" s="17">
        <f t="shared" si="6"/>
        <v>28.42709967395954</v>
      </c>
      <c r="H17" s="19">
        <f t="shared" si="7"/>
        <v>33.236844079072775</v>
      </c>
      <c r="I17" s="18">
        <f t="shared" si="8"/>
        <v>0.4923998874964134</v>
      </c>
      <c r="K17">
        <v>-4.3</v>
      </c>
      <c r="L17" s="10">
        <f t="shared" si="9"/>
        <v>3.853519674208713E-05</v>
      </c>
      <c r="M17" s="11">
        <f t="shared" si="10"/>
        <v>3.853521358102293E-06</v>
      </c>
      <c r="N17">
        <f t="shared" si="14"/>
        <v>21.871188695221477</v>
      </c>
      <c r="O17">
        <f t="shared" si="11"/>
        <v>10.935594347610738</v>
      </c>
      <c r="P17">
        <f t="shared" si="16"/>
        <v>2.2018087344721454E-06</v>
      </c>
      <c r="Q17">
        <f t="shared" si="12"/>
        <v>0</v>
      </c>
      <c r="R17">
        <f t="shared" si="13"/>
        <v>0</v>
      </c>
      <c r="S17">
        <f t="shared" si="5"/>
        <v>0</v>
      </c>
      <c r="T17">
        <f t="shared" si="15"/>
        <v>26.713530196585037</v>
      </c>
      <c r="U17">
        <f t="shared" si="17"/>
        <v>1.8026885233080567E-06</v>
      </c>
    </row>
    <row r="18" spans="1:21" ht="12.75">
      <c r="A18" s="18">
        <v>45</v>
      </c>
      <c r="B18" s="18">
        <f t="shared" si="0"/>
        <v>44.925271380134475</v>
      </c>
      <c r="C18" s="18">
        <f t="shared" si="1"/>
        <v>76.0572115800465</v>
      </c>
      <c r="D18" s="18">
        <f t="shared" si="2"/>
        <v>103.04242537036538</v>
      </c>
      <c r="E18" s="18">
        <f t="shared" si="3"/>
        <v>39.121592108592026</v>
      </c>
      <c r="F18" s="18">
        <f t="shared" si="4"/>
        <v>63.420357298970345</v>
      </c>
      <c r="G18" s="17">
        <f t="shared" si="6"/>
        <v>28.42709967395954</v>
      </c>
      <c r="H18" s="19">
        <f t="shared" si="7"/>
        <v>34.01488780570302</v>
      </c>
      <c r="I18" s="18">
        <f t="shared" si="8"/>
        <v>0.5363402108467034</v>
      </c>
      <c r="K18">
        <v>-4.2</v>
      </c>
      <c r="L18" s="10">
        <f t="shared" si="9"/>
        <v>5.8943067756539855E-05</v>
      </c>
      <c r="M18" s="11">
        <f t="shared" si="10"/>
        <v>5.894309351321473E-06</v>
      </c>
      <c r="N18">
        <f t="shared" si="14"/>
        <v>22.76376883838127</v>
      </c>
      <c r="O18">
        <f t="shared" si="11"/>
        <v>11.381884419190635</v>
      </c>
      <c r="P18">
        <f t="shared" si="16"/>
        <v>3.2358096492544667E-06</v>
      </c>
      <c r="Q18">
        <f t="shared" si="12"/>
        <v>0</v>
      </c>
      <c r="R18">
        <f t="shared" si="13"/>
        <v>0</v>
      </c>
      <c r="S18">
        <f t="shared" si="5"/>
        <v>0</v>
      </c>
      <c r="T18">
        <f t="shared" si="15"/>
        <v>27.803730045319412</v>
      </c>
      <c r="U18">
        <f t="shared" si="17"/>
        <v>2.6492568709511056E-06</v>
      </c>
    </row>
    <row r="19" spans="1:21" ht="12.75">
      <c r="A19" s="18">
        <v>50</v>
      </c>
      <c r="B19" s="18">
        <f t="shared" si="0"/>
        <v>44.925271380134475</v>
      </c>
      <c r="C19" s="18">
        <f t="shared" si="1"/>
        <v>76.0572115800465</v>
      </c>
      <c r="D19" s="18">
        <f t="shared" si="2"/>
        <v>103.04242537036538</v>
      </c>
      <c r="E19" s="18">
        <f t="shared" si="3"/>
        <v>35.829091247955354</v>
      </c>
      <c r="F19" s="18">
        <f t="shared" si="4"/>
        <v>59.46908308549456</v>
      </c>
      <c r="G19" s="17">
        <f t="shared" si="6"/>
        <v>28.42709967395954</v>
      </c>
      <c r="H19" s="19">
        <f t="shared" si="7"/>
        <v>34.826700288419524</v>
      </c>
      <c r="I19" s="18">
        <f t="shared" si="8"/>
        <v>0.5856269927409441</v>
      </c>
      <c r="K19">
        <v>-4.1</v>
      </c>
      <c r="L19" s="10">
        <f t="shared" si="9"/>
        <v>8.926165717713293E-05</v>
      </c>
      <c r="M19" s="11">
        <f t="shared" si="10"/>
        <v>8.926169618228773E-06</v>
      </c>
      <c r="N19">
        <f t="shared" si="14"/>
        <v>23.692775868212177</v>
      </c>
      <c r="O19">
        <f t="shared" si="11"/>
        <v>11.846387934106088</v>
      </c>
      <c r="P19">
        <f t="shared" si="16"/>
        <v>4.7080752590039895E-06</v>
      </c>
      <c r="Q19">
        <f t="shared" si="12"/>
        <v>0</v>
      </c>
      <c r="R19">
        <f t="shared" si="13"/>
        <v>0</v>
      </c>
      <c r="S19">
        <f t="shared" si="5"/>
        <v>0</v>
      </c>
      <c r="T19">
        <f t="shared" si="15"/>
        <v>28.938421793905068</v>
      </c>
      <c r="U19">
        <f t="shared" si="17"/>
        <v>3.854646002352156E-06</v>
      </c>
    </row>
    <row r="20" spans="1:21" ht="12.75">
      <c r="A20" s="18">
        <v>55</v>
      </c>
      <c r="B20" s="18">
        <f aca="true" t="shared" si="18" ref="B20:B27">bondPV($F$5,$D$5,$A$5,$E$5,$H$5,$G$5)</f>
        <v>44.925271380134475</v>
      </c>
      <c r="C20" s="18">
        <f aca="true" t="shared" si="19" ref="C20:C27">equityPV($F$5,$D$5,$B$5,$E$5,$H$5)</f>
        <v>76.0572115800465</v>
      </c>
      <c r="D20" s="18">
        <f aca="true" t="shared" si="20" ref="D20:D27">equityPV($F$5,$D$5,$C$5,$E$5,$H$5)</f>
        <v>103.04242537036538</v>
      </c>
      <c r="E20" s="18">
        <f aca="true" t="shared" si="21" ref="E20:E27">optionPV($F$5,$D$5,$B$5,$E$5,$H$5,$A20)</f>
        <v>32.739441514774775</v>
      </c>
      <c r="F20" s="18">
        <f aca="true" t="shared" si="22" ref="F20:F27">optionPV($F$5,$D$5,$C$5,$E$5,$H$5,$A20)</f>
        <v>55.657253688504525</v>
      </c>
      <c r="G20" s="17">
        <f aca="true" t="shared" si="23" ref="G20:G27">(1-($A$5-B20)/C20)*D20</f>
        <v>28.42709967395954</v>
      </c>
      <c r="H20" s="19">
        <f aca="true" t="shared" si="24" ref="H20:H27">I20*F20</f>
        <v>35.6703512062811</v>
      </c>
      <c r="I20" s="18">
        <f aca="true" t="shared" si="25" ref="I20:I27">(C20-$A$5+B20)/E20</f>
        <v>0.6408931242981626</v>
      </c>
      <c r="K20">
        <v>-4</v>
      </c>
      <c r="L20" s="10">
        <f t="shared" si="9"/>
        <v>0.00013383022576488537</v>
      </c>
      <c r="M20" s="11">
        <f t="shared" si="10"/>
        <v>1.3383028424541148E-05</v>
      </c>
      <c r="N20">
        <f t="shared" si="14"/>
        <v>24.659696394160644</v>
      </c>
      <c r="O20">
        <f t="shared" si="11"/>
        <v>12.329848197080322</v>
      </c>
      <c r="P20">
        <f t="shared" si="16"/>
        <v>6.782048362016006E-06</v>
      </c>
      <c r="Q20">
        <f t="shared" si="12"/>
        <v>0</v>
      </c>
      <c r="R20">
        <f t="shared" si="13"/>
        <v>0</v>
      </c>
      <c r="S20">
        <f t="shared" si="5"/>
        <v>0</v>
      </c>
      <c r="T20">
        <f t="shared" si="15"/>
        <v>30.119421191220205</v>
      </c>
      <c r="U20">
        <f t="shared" si="17"/>
        <v>5.552671562844659E-06</v>
      </c>
    </row>
    <row r="21" spans="1:21" ht="12.75">
      <c r="A21" s="18">
        <v>60</v>
      </c>
      <c r="B21" s="18">
        <f t="shared" si="18"/>
        <v>44.925271380134475</v>
      </c>
      <c r="C21" s="18">
        <f t="shared" si="19"/>
        <v>76.0572115800465</v>
      </c>
      <c r="D21" s="18">
        <f t="shared" si="20"/>
        <v>103.04242537036538</v>
      </c>
      <c r="E21" s="18">
        <f t="shared" si="21"/>
        <v>29.85364526283375</v>
      </c>
      <c r="F21" s="18">
        <f t="shared" si="22"/>
        <v>51.99434642725299</v>
      </c>
      <c r="G21" s="17">
        <f t="shared" si="23"/>
        <v>28.42709967395954</v>
      </c>
      <c r="H21" s="19">
        <f t="shared" si="24"/>
        <v>36.54396233125288</v>
      </c>
      <c r="I21" s="18">
        <f t="shared" si="25"/>
        <v>0.7028449214643507</v>
      </c>
      <c r="K21">
        <v>-3.9</v>
      </c>
      <c r="L21" s="10">
        <f t="shared" si="9"/>
        <v>0.00019865547139277272</v>
      </c>
      <c r="M21" s="11">
        <f t="shared" si="10"/>
        <v>1.9865555820034116E-05</v>
      </c>
      <c r="N21">
        <f t="shared" si="14"/>
        <v>25.666077695355586</v>
      </c>
      <c r="O21">
        <f t="shared" si="11"/>
        <v>12.833038847677793</v>
      </c>
      <c r="P21">
        <f t="shared" si="16"/>
        <v>9.672426170308615E-06</v>
      </c>
      <c r="Q21">
        <f t="shared" si="12"/>
        <v>0</v>
      </c>
      <c r="R21">
        <f t="shared" si="13"/>
        <v>0</v>
      </c>
      <c r="S21">
        <f t="shared" si="5"/>
        <v>0</v>
      </c>
      <c r="T21">
        <f t="shared" si="15"/>
        <v>31.34861808826053</v>
      </c>
      <c r="U21">
        <f t="shared" si="17"/>
        <v>7.919112762507939E-06</v>
      </c>
    </row>
    <row r="22" spans="1:21" ht="12.75">
      <c r="A22" s="18">
        <v>65</v>
      </c>
      <c r="B22" s="18">
        <f t="shared" si="18"/>
        <v>44.925271380134475</v>
      </c>
      <c r="C22" s="18">
        <f t="shared" si="19"/>
        <v>76.0572115800465</v>
      </c>
      <c r="D22" s="18">
        <f t="shared" si="20"/>
        <v>103.04242537036538</v>
      </c>
      <c r="E22" s="18">
        <f t="shared" si="21"/>
        <v>27.169846783161667</v>
      </c>
      <c r="F22" s="18">
        <f t="shared" si="22"/>
        <v>48.487820990737845</v>
      </c>
      <c r="G22" s="17">
        <f t="shared" si="23"/>
        <v>28.42709967395954</v>
      </c>
      <c r="H22" s="19">
        <f t="shared" si="24"/>
        <v>37.445734818975346</v>
      </c>
      <c r="I22" s="18">
        <f t="shared" si="25"/>
        <v>0.7722709343059206</v>
      </c>
      <c r="K22">
        <v>-3.8</v>
      </c>
      <c r="L22" s="10">
        <f t="shared" si="9"/>
        <v>0.00029194692579146027</v>
      </c>
      <c r="M22" s="11">
        <f t="shared" si="10"/>
        <v>2.9194705336510605E-05</v>
      </c>
      <c r="N22">
        <f t="shared" si="14"/>
        <v>26.713530196585033</v>
      </c>
      <c r="O22">
        <f t="shared" si="11"/>
        <v>13.356765098292517</v>
      </c>
      <c r="P22">
        <f t="shared" si="16"/>
        <v>1.365736825120546E-05</v>
      </c>
      <c r="Q22">
        <f t="shared" si="12"/>
        <v>0</v>
      </c>
      <c r="R22">
        <f t="shared" si="13"/>
        <v>0</v>
      </c>
      <c r="S22">
        <f t="shared" si="5"/>
        <v>0</v>
      </c>
      <c r="T22">
        <f t="shared" si="15"/>
        <v>32.62797946230395</v>
      </c>
      <c r="U22">
        <f t="shared" si="17"/>
        <v>1.1181707393372776E-05</v>
      </c>
    </row>
    <row r="23" spans="1:21" ht="12.75">
      <c r="A23" s="18">
        <v>70</v>
      </c>
      <c r="B23" s="18">
        <f t="shared" si="18"/>
        <v>44.925271380134475</v>
      </c>
      <c r="C23" s="18">
        <f t="shared" si="19"/>
        <v>76.0572115800465</v>
      </c>
      <c r="D23" s="18">
        <f t="shared" si="20"/>
        <v>103.04242537036538</v>
      </c>
      <c r="E23" s="18">
        <f t="shared" si="21"/>
        <v>24.683775052996502</v>
      </c>
      <c r="F23" s="18">
        <f t="shared" si="22"/>
        <v>45.1431007692544</v>
      </c>
      <c r="G23" s="17">
        <f t="shared" si="23"/>
        <v>28.42709967395954</v>
      </c>
      <c r="H23" s="19">
        <f t="shared" si="24"/>
        <v>38.37396591999916</v>
      </c>
      <c r="I23" s="18">
        <f t="shared" si="25"/>
        <v>0.8500516195408203</v>
      </c>
      <c r="K23">
        <v>-3.7</v>
      </c>
      <c r="L23" s="10">
        <f t="shared" si="9"/>
        <v>0.00042478027055075143</v>
      </c>
      <c r="M23" s="11">
        <f t="shared" si="10"/>
        <v>4.247804561693108E-05</v>
      </c>
      <c r="N23">
        <f t="shared" si="14"/>
        <v>27.803730045319405</v>
      </c>
      <c r="O23">
        <f t="shared" si="11"/>
        <v>13.901865022659702</v>
      </c>
      <c r="P23">
        <f t="shared" si="16"/>
        <v>1.9092186634215203E-05</v>
      </c>
      <c r="Q23">
        <f t="shared" si="12"/>
        <v>0</v>
      </c>
      <c r="R23">
        <f t="shared" si="13"/>
        <v>0</v>
      </c>
      <c r="S23">
        <f t="shared" si="5"/>
        <v>0</v>
      </c>
      <c r="T23">
        <f t="shared" si="15"/>
        <v>33.959552564493904</v>
      </c>
      <c r="U23">
        <f t="shared" si="17"/>
        <v>1.5631360340936424E-05</v>
      </c>
    </row>
    <row r="24" spans="1:21" ht="12.75">
      <c r="A24" s="18">
        <v>75</v>
      </c>
      <c r="B24" s="18">
        <f t="shared" si="18"/>
        <v>44.925271380134475</v>
      </c>
      <c r="C24" s="18">
        <f t="shared" si="19"/>
        <v>76.0572115800465</v>
      </c>
      <c r="D24" s="18">
        <f t="shared" si="20"/>
        <v>103.04242537036538</v>
      </c>
      <c r="E24" s="18">
        <f t="shared" si="21"/>
        <v>22.389196678131874</v>
      </c>
      <c r="F24" s="18">
        <f t="shared" si="22"/>
        <v>41.963633862525086</v>
      </c>
      <c r="G24" s="17">
        <f t="shared" si="23"/>
        <v>28.42709967395954</v>
      </c>
      <c r="H24" s="19">
        <f t="shared" si="24"/>
        <v>39.32705782730092</v>
      </c>
      <c r="I24" s="18">
        <f t="shared" si="25"/>
        <v>0.9371699780847932</v>
      </c>
      <c r="K24">
        <v>-3.6</v>
      </c>
      <c r="L24" s="10">
        <f t="shared" si="9"/>
        <v>0.0006119019301137719</v>
      </c>
      <c r="M24" s="11">
        <f t="shared" si="10"/>
        <v>6.119021974999068E-05</v>
      </c>
      <c r="N24">
        <f t="shared" si="14"/>
        <v>28.938421793905057</v>
      </c>
      <c r="O24">
        <f t="shared" si="11"/>
        <v>14.469210896952529</v>
      </c>
      <c r="P24">
        <f t="shared" si="16"/>
        <v>2.6424171400539246E-05</v>
      </c>
      <c r="Q24">
        <f t="shared" si="12"/>
        <v>0</v>
      </c>
      <c r="R24">
        <f t="shared" si="13"/>
        <v>0</v>
      </c>
      <c r="S24">
        <f t="shared" si="5"/>
        <v>0</v>
      </c>
      <c r="T24">
        <f t="shared" si="15"/>
        <v>35.345468195878006</v>
      </c>
      <c r="U24">
        <f t="shared" si="17"/>
        <v>2.1634281750225164E-05</v>
      </c>
    </row>
    <row r="25" spans="1:21" ht="12.75">
      <c r="A25" s="18">
        <v>80</v>
      </c>
      <c r="B25" s="18">
        <f t="shared" si="18"/>
        <v>44.925271380134475</v>
      </c>
      <c r="C25" s="18">
        <f t="shared" si="19"/>
        <v>76.0572115800465</v>
      </c>
      <c r="D25" s="18">
        <f t="shared" si="20"/>
        <v>103.04242537036538</v>
      </c>
      <c r="E25" s="18">
        <f t="shared" si="21"/>
        <v>20.278352274367087</v>
      </c>
      <c r="F25" s="18">
        <f t="shared" si="22"/>
        <v>38.95101430942344</v>
      </c>
      <c r="G25" s="17">
        <f t="shared" si="23"/>
        <v>28.42709967395954</v>
      </c>
      <c r="H25" s="19">
        <f t="shared" si="24"/>
        <v>40.30352086655183</v>
      </c>
      <c r="I25" s="18">
        <f t="shared" si="25"/>
        <v>1.034723269242341</v>
      </c>
      <c r="K25">
        <v>-3.50000000000001</v>
      </c>
      <c r="L25" s="10">
        <f t="shared" si="9"/>
        <v>0.0008726826950457291</v>
      </c>
      <c r="M25" s="11">
        <f t="shared" si="10"/>
        <v>8.72683076386662E-05</v>
      </c>
      <c r="N25">
        <f t="shared" si="14"/>
        <v>30.119421191220084</v>
      </c>
      <c r="O25">
        <f t="shared" si="11"/>
        <v>15.059710595610042</v>
      </c>
      <c r="P25">
        <f t="shared" si="16"/>
        <v>3.620796689591122E-05</v>
      </c>
      <c r="Q25">
        <f t="shared" si="12"/>
        <v>0</v>
      </c>
      <c r="R25">
        <f t="shared" si="13"/>
        <v>0</v>
      </c>
      <c r="S25">
        <f t="shared" si="5"/>
        <v>0</v>
      </c>
      <c r="T25">
        <f t="shared" si="15"/>
        <v>36.78794411714408</v>
      </c>
      <c r="U25">
        <f t="shared" si="17"/>
        <v>2.9644576004112008E-05</v>
      </c>
    </row>
    <row r="26" spans="1:21" ht="12.75">
      <c r="A26" s="18">
        <v>85</v>
      </c>
      <c r="B26" s="18">
        <f t="shared" si="18"/>
        <v>44.925271380134475</v>
      </c>
      <c r="C26" s="18">
        <f t="shared" si="19"/>
        <v>76.0572115800465</v>
      </c>
      <c r="D26" s="18">
        <f t="shared" si="20"/>
        <v>103.04242537036538</v>
      </c>
      <c r="E26" s="18">
        <f t="shared" si="21"/>
        <v>18.342358643924534</v>
      </c>
      <c r="F26" s="18">
        <f t="shared" si="22"/>
        <v>36.10514534435137</v>
      </c>
      <c r="G26" s="17">
        <f t="shared" si="23"/>
        <v>28.42709967395954</v>
      </c>
      <c r="H26" s="19">
        <f t="shared" si="24"/>
        <v>41.30197275439486</v>
      </c>
      <c r="I26" s="18">
        <f t="shared" si="25"/>
        <v>1.1439359227190184</v>
      </c>
      <c r="K26">
        <v>-3.40000000000001</v>
      </c>
      <c r="L26" s="10">
        <f t="shared" si="9"/>
        <v>0.0012322191684729772</v>
      </c>
      <c r="M26" s="11">
        <f t="shared" si="10"/>
        <v>0.00012322197069225305</v>
      </c>
      <c r="N26">
        <f t="shared" si="14"/>
        <v>31.3486180882604</v>
      </c>
      <c r="O26">
        <f t="shared" si="11"/>
        <v>15.6743090441302</v>
      </c>
      <c r="P26">
        <f t="shared" si="16"/>
        <v>4.91206331990126E-05</v>
      </c>
      <c r="Q26">
        <f t="shared" si="12"/>
        <v>0</v>
      </c>
      <c r="R26">
        <f t="shared" si="13"/>
        <v>0</v>
      </c>
      <c r="S26">
        <f t="shared" si="5"/>
        <v>0</v>
      </c>
      <c r="T26">
        <f t="shared" si="15"/>
        <v>38.289288597511046</v>
      </c>
      <c r="U26">
        <f t="shared" si="17"/>
        <v>4.0216573010694824E-05</v>
      </c>
    </row>
    <row r="27" spans="1:21" ht="12.75">
      <c r="A27" s="18">
        <v>90</v>
      </c>
      <c r="B27" s="18">
        <f t="shared" si="18"/>
        <v>44.925271380134475</v>
      </c>
      <c r="C27" s="18">
        <f t="shared" si="19"/>
        <v>76.0572115800465</v>
      </c>
      <c r="D27" s="18">
        <f t="shared" si="20"/>
        <v>103.04242537036538</v>
      </c>
      <c r="E27" s="18">
        <f t="shared" si="21"/>
        <v>16.571566478311368</v>
      </c>
      <c r="F27" s="18">
        <f t="shared" si="22"/>
        <v>33.42442871524722</v>
      </c>
      <c r="G27" s="17">
        <f t="shared" si="23"/>
        <v>28.42709967395954</v>
      </c>
      <c r="H27" s="19">
        <f t="shared" si="24"/>
        <v>42.32113523421856</v>
      </c>
      <c r="I27" s="18">
        <f t="shared" si="25"/>
        <v>1.266173779506153</v>
      </c>
      <c r="K27">
        <v>-3.30000000000001</v>
      </c>
      <c r="L27" s="10">
        <f t="shared" si="9"/>
        <v>0.0017225689390536231</v>
      </c>
      <c r="M27" s="11">
        <f t="shared" si="10"/>
        <v>0.0001722569691773999</v>
      </c>
      <c r="N27">
        <f t="shared" si="14"/>
        <v>32.62797946230381</v>
      </c>
      <c r="O27">
        <f t="shared" si="11"/>
        <v>16.313989731151906</v>
      </c>
      <c r="P27">
        <f t="shared" si="16"/>
        <v>6.597521720495407E-05</v>
      </c>
      <c r="Q27">
        <f t="shared" si="12"/>
        <v>0</v>
      </c>
      <c r="R27">
        <f t="shared" si="13"/>
        <v>0</v>
      </c>
      <c r="S27">
        <f t="shared" si="5"/>
        <v>0</v>
      </c>
      <c r="T27">
        <f t="shared" si="15"/>
        <v>39.85190410845126</v>
      </c>
      <c r="U27">
        <f t="shared" si="17"/>
        <v>5.401593926669539E-05</v>
      </c>
    </row>
    <row r="28" spans="7:21" ht="12.75">
      <c r="G28" s="16"/>
      <c r="H28" s="16"/>
      <c r="K28">
        <v>-3.20000000000001</v>
      </c>
      <c r="L28" s="10">
        <f t="shared" si="9"/>
        <v>0.0023840882014647662</v>
      </c>
      <c r="M28" s="11">
        <f t="shared" si="10"/>
        <v>0.00023840892432528343</v>
      </c>
      <c r="N28">
        <f t="shared" si="14"/>
        <v>33.95955256449378</v>
      </c>
      <c r="O28">
        <f t="shared" si="11"/>
        <v>16.97977628224689</v>
      </c>
      <c r="P28">
        <f t="shared" si="16"/>
        <v>8.77313386362143E-05</v>
      </c>
      <c r="Q28">
        <f t="shared" si="12"/>
        <v>0</v>
      </c>
      <c r="R28">
        <f t="shared" si="13"/>
        <v>0</v>
      </c>
      <c r="S28">
        <f t="shared" si="5"/>
        <v>0</v>
      </c>
      <c r="T28">
        <f t="shared" si="15"/>
        <v>41.47829116815797</v>
      </c>
      <c r="U28">
        <f t="shared" si="17"/>
        <v>7.182834495016735E-05</v>
      </c>
    </row>
    <row r="29" spans="7:21" ht="12.75">
      <c r="G29" s="16"/>
      <c r="H29" s="16"/>
      <c r="K29">
        <v>-3.10000000000001</v>
      </c>
      <c r="L29" s="10">
        <f t="shared" si="9"/>
        <v>0.00326681905619982</v>
      </c>
      <c r="M29" s="11">
        <f t="shared" si="10"/>
        <v>0.00032668204837196205</v>
      </c>
      <c r="N29">
        <f t="shared" si="14"/>
        <v>35.34546819587788</v>
      </c>
      <c r="O29">
        <f t="shared" si="11"/>
        <v>17.67273409793894</v>
      </c>
      <c r="P29">
        <f t="shared" si="16"/>
        <v>0.00011550099846177573</v>
      </c>
      <c r="Q29">
        <f t="shared" si="12"/>
        <v>0</v>
      </c>
      <c r="R29">
        <f t="shared" si="13"/>
        <v>0</v>
      </c>
      <c r="S29">
        <f t="shared" si="5"/>
        <v>0</v>
      </c>
      <c r="T29">
        <f t="shared" si="15"/>
        <v>43.1710523429078</v>
      </c>
      <c r="U29">
        <f t="shared" si="17"/>
        <v>9.45642194518685E-05</v>
      </c>
    </row>
    <row r="30" spans="7:21" ht="12.75">
      <c r="G30" s="16"/>
      <c r="H30" s="16"/>
      <c r="K30">
        <v>-3.00000000000001</v>
      </c>
      <c r="L30" s="10">
        <f t="shared" si="9"/>
        <v>0.004431848411937874</v>
      </c>
      <c r="M30" s="11">
        <f t="shared" si="10"/>
        <v>0.0004431850348546927</v>
      </c>
      <c r="N30">
        <f t="shared" si="14"/>
        <v>36.78794411714408</v>
      </c>
      <c r="O30">
        <f t="shared" si="11"/>
        <v>18.39397205857204</v>
      </c>
      <c r="P30">
        <f t="shared" si="16"/>
        <v>0.0001505475791284089</v>
      </c>
      <c r="Q30">
        <f t="shared" si="12"/>
        <v>0</v>
      </c>
      <c r="R30">
        <f t="shared" si="13"/>
        <v>0</v>
      </c>
      <c r="S30">
        <f t="shared" si="5"/>
        <v>0</v>
      </c>
      <c r="T30">
        <f t="shared" si="15"/>
        <v>44.93289641172198</v>
      </c>
      <c r="U30">
        <f t="shared" si="17"/>
        <v>0.00012325793283386898</v>
      </c>
    </row>
    <row r="31" spans="7:21" ht="12.75">
      <c r="G31" s="16"/>
      <c r="H31" s="16"/>
      <c r="K31">
        <v>-2.90000000000001</v>
      </c>
      <c r="L31" s="10">
        <f t="shared" si="9"/>
        <v>0.0059525324197756795</v>
      </c>
      <c r="M31" s="11">
        <f t="shared" si="10"/>
        <v>0.0005952535020886345</v>
      </c>
      <c r="N31">
        <f t="shared" si="14"/>
        <v>38.28928859751104</v>
      </c>
      <c r="O31">
        <f t="shared" si="11"/>
        <v>19.14464429875552</v>
      </c>
      <c r="P31">
        <f t="shared" si="16"/>
        <v>0.0001942758729805354</v>
      </c>
      <c r="Q31">
        <f t="shared" si="12"/>
        <v>0</v>
      </c>
      <c r="R31">
        <f t="shared" si="13"/>
        <v>0</v>
      </c>
      <c r="S31">
        <f t="shared" si="5"/>
        <v>0</v>
      </c>
      <c r="T31">
        <f t="shared" si="15"/>
        <v>46.76664270099073</v>
      </c>
      <c r="U31">
        <f t="shared" si="17"/>
        <v>0.00015905963179023625</v>
      </c>
    </row>
    <row r="32" spans="7:21" ht="12.75">
      <c r="G32" s="16"/>
      <c r="H32" s="16"/>
      <c r="K32">
        <v>-2.80000000000001</v>
      </c>
      <c r="L32" s="10">
        <f t="shared" si="9"/>
        <v>0.007915451582979743</v>
      </c>
      <c r="M32" s="11">
        <f t="shared" si="10"/>
        <v>0.0007915455041837937</v>
      </c>
      <c r="N32">
        <f t="shared" si="14"/>
        <v>39.85190410845125</v>
      </c>
      <c r="O32">
        <f t="shared" si="11"/>
        <v>19.925952054225625</v>
      </c>
      <c r="P32">
        <f t="shared" si="16"/>
        <v>0.00024821099596141724</v>
      </c>
      <c r="Q32">
        <f t="shared" si="12"/>
        <v>0</v>
      </c>
      <c r="R32">
        <f t="shared" si="13"/>
        <v>0</v>
      </c>
      <c r="S32">
        <f t="shared" si="5"/>
        <v>0</v>
      </c>
      <c r="T32">
        <f t="shared" si="15"/>
        <v>48.67522559599696</v>
      </c>
      <c r="U32">
        <f t="shared" si="17"/>
        <v>0.00020321797564572694</v>
      </c>
    </row>
    <row r="33" spans="7:21" ht="12.75">
      <c r="G33" s="16"/>
      <c r="H33" s="16"/>
      <c r="K33">
        <v>-2.70000000000001</v>
      </c>
      <c r="L33" s="10">
        <f t="shared" si="9"/>
        <v>0.01042093481442232</v>
      </c>
      <c r="M33" s="11">
        <f t="shared" si="10"/>
        <v>0.0010420939368115231</v>
      </c>
      <c r="N33">
        <f t="shared" si="14"/>
        <v>41.478291168157966</v>
      </c>
      <c r="O33">
        <f t="shared" si="11"/>
        <v>20.739145584078983</v>
      </c>
      <c r="P33">
        <f t="shared" si="16"/>
        <v>0.0003139642652875218</v>
      </c>
      <c r="Q33">
        <f t="shared" si="12"/>
        <v>0</v>
      </c>
      <c r="R33">
        <f t="shared" si="13"/>
        <v>0</v>
      </c>
      <c r="S33">
        <f t="shared" si="5"/>
        <v>0</v>
      </c>
      <c r="T33">
        <f t="shared" si="15"/>
        <v>50.66169923655876</v>
      </c>
      <c r="U33">
        <f t="shared" si="17"/>
        <v>0.0002570521993584279</v>
      </c>
    </row>
    <row r="34" spans="7:21" ht="12.75">
      <c r="G34" s="16"/>
      <c r="H34" s="16"/>
      <c r="K34">
        <v>-2.60000000000001</v>
      </c>
      <c r="L34" s="10">
        <f t="shared" si="9"/>
        <v>0.013582969233685271</v>
      </c>
      <c r="M34" s="11">
        <f t="shared" si="10"/>
        <v>0.0013582975169109668</v>
      </c>
      <c r="N34">
        <f t="shared" si="14"/>
        <v>43.17105234290779</v>
      </c>
      <c r="O34">
        <f t="shared" si="11"/>
        <v>21.585526171453896</v>
      </c>
      <c r="P34">
        <f t="shared" si="16"/>
        <v>0.00039318458149205365</v>
      </c>
      <c r="Q34">
        <f t="shared" si="12"/>
        <v>0</v>
      </c>
      <c r="R34">
        <f t="shared" si="13"/>
        <v>0</v>
      </c>
      <c r="S34">
        <f t="shared" si="5"/>
        <v>0</v>
      </c>
      <c r="T34">
        <f t="shared" si="15"/>
        <v>52.72924240430464</v>
      </c>
      <c r="U34">
        <f t="shared" si="17"/>
        <v>0.00032191230850364065</v>
      </c>
    </row>
    <row r="35" spans="7:21" ht="12.75">
      <c r="G35" s="16"/>
      <c r="H35" s="16"/>
      <c r="K35">
        <v>-2.50000000000001</v>
      </c>
      <c r="L35" s="10">
        <f t="shared" si="9"/>
        <v>0.017528300493568086</v>
      </c>
      <c r="M35" s="11">
        <f t="shared" si="10"/>
        <v>0.0017528308153005473</v>
      </c>
      <c r="N35">
        <f t="shared" si="14"/>
        <v>44.93289641172197</v>
      </c>
      <c r="O35">
        <f t="shared" si="11"/>
        <v>22.466448205860985</v>
      </c>
      <c r="P35">
        <f t="shared" si="16"/>
        <v>0.00048749458106654426</v>
      </c>
      <c r="Q35">
        <f t="shared" si="12"/>
        <v>0</v>
      </c>
      <c r="R35">
        <f t="shared" si="13"/>
        <v>0</v>
      </c>
      <c r="S35">
        <f t="shared" si="5"/>
        <v>0</v>
      </c>
      <c r="T35">
        <f t="shared" si="15"/>
        <v>54.881163609402414</v>
      </c>
      <c r="U35">
        <f t="shared" si="17"/>
        <v>0.00039912680547804665</v>
      </c>
    </row>
    <row r="36" spans="7:21" ht="12.75">
      <c r="G36" s="16"/>
      <c r="H36" s="16"/>
      <c r="K36">
        <v>-2.40000000000001</v>
      </c>
      <c r="L36" s="10">
        <f t="shared" si="9"/>
        <v>0.022394530294842355</v>
      </c>
      <c r="M36" s="11">
        <f t="shared" si="10"/>
        <v>0.0022394540080702807</v>
      </c>
      <c r="N36">
        <f t="shared" si="14"/>
        <v>46.76664270099073</v>
      </c>
      <c r="O36">
        <f t="shared" si="11"/>
        <v>23.383321350495365</v>
      </c>
      <c r="P36">
        <f t="shared" si="16"/>
        <v>0.0005984118172929057</v>
      </c>
      <c r="Q36">
        <f t="shared" si="12"/>
        <v>0</v>
      </c>
      <c r="R36">
        <f t="shared" si="13"/>
        <v>0</v>
      </c>
      <c r="S36">
        <f t="shared" si="5"/>
        <v>0</v>
      </c>
      <c r="T36">
        <f t="shared" si="15"/>
        <v>57.12090638488126</v>
      </c>
      <c r="U36">
        <f t="shared" si="17"/>
        <v>0.000489938157822984</v>
      </c>
    </row>
    <row r="37" spans="7:21" ht="12.75">
      <c r="G37" s="16"/>
      <c r="H37" s="16"/>
      <c r="K37">
        <v>-2.30000000000001</v>
      </c>
      <c r="L37" s="10">
        <f t="shared" si="9"/>
        <v>0.028327037741600516</v>
      </c>
      <c r="M37" s="11">
        <f t="shared" si="10"/>
        <v>0.0028327050119821215</v>
      </c>
      <c r="N37">
        <f t="shared" si="14"/>
        <v>48.67522559599697</v>
      </c>
      <c r="O37">
        <f t="shared" si="11"/>
        <v>24.337612797998485</v>
      </c>
      <c r="P37">
        <f t="shared" si="16"/>
        <v>0.0007272564560013549</v>
      </c>
      <c r="Q37">
        <f t="shared" si="12"/>
        <v>0</v>
      </c>
      <c r="R37">
        <f t="shared" si="13"/>
        <v>0</v>
      </c>
      <c r="S37">
        <f t="shared" si="5"/>
        <v>0</v>
      </c>
      <c r="T37">
        <f t="shared" si="15"/>
        <v>59.4520547970192</v>
      </c>
      <c r="U37">
        <f t="shared" si="17"/>
        <v>0.0005954272259028141</v>
      </c>
    </row>
    <row r="38" spans="7:21" ht="12.75">
      <c r="G38" s="16"/>
      <c r="H38" s="16"/>
      <c r="K38">
        <v>-2.20000000000001</v>
      </c>
      <c r="L38" s="10">
        <f t="shared" si="9"/>
        <v>0.03547459284623067</v>
      </c>
      <c r="M38" s="11">
        <f t="shared" si="10"/>
        <v>0.0035474608347757634</v>
      </c>
      <c r="N38">
        <f t="shared" si="14"/>
        <v>50.66169923655876</v>
      </c>
      <c r="O38">
        <f t="shared" si="11"/>
        <v>50</v>
      </c>
      <c r="P38">
        <f t="shared" si="16"/>
        <v>0.0008750483785627484</v>
      </c>
      <c r="Q38">
        <f t="shared" si="12"/>
        <v>0.6616992365587606</v>
      </c>
      <c r="R38">
        <f t="shared" si="13"/>
        <v>0.4791512221440246</v>
      </c>
      <c r="S38">
        <f t="shared" si="5"/>
        <v>0.18254801441473598</v>
      </c>
      <c r="T38">
        <f t="shared" si="15"/>
        <v>61.87833918061384</v>
      </c>
      <c r="U38">
        <f t="shared" si="17"/>
        <v>0.0007164290179603461</v>
      </c>
    </row>
    <row r="39" spans="7:21" ht="12.75">
      <c r="G39" s="16"/>
      <c r="H39" s="16"/>
      <c r="K39">
        <v>-2.10000000000001</v>
      </c>
      <c r="L39" s="10">
        <f t="shared" si="9"/>
        <v>0.043983595980426296</v>
      </c>
      <c r="M39" s="11">
        <f t="shared" si="10"/>
        <v>0.004398361520017892</v>
      </c>
      <c r="N39">
        <f t="shared" si="14"/>
        <v>52.72924240430465</v>
      </c>
      <c r="O39">
        <f t="shared" si="11"/>
        <v>50</v>
      </c>
      <c r="P39">
        <f t="shared" si="16"/>
        <v>0.001042398070315658</v>
      </c>
      <c r="Q39">
        <f t="shared" si="12"/>
        <v>2.7292424043046495</v>
      </c>
      <c r="R39">
        <f t="shared" si="13"/>
        <v>1.9763054894105807</v>
      </c>
      <c r="S39">
        <f t="shared" si="5"/>
        <v>0.7529369148940688</v>
      </c>
      <c r="T39">
        <f t="shared" si="15"/>
        <v>64.40364210831389</v>
      </c>
      <c r="U39">
        <f t="shared" si="17"/>
        <v>0.0008534433571165742</v>
      </c>
    </row>
    <row r="40" spans="7:21" ht="12.75">
      <c r="G40" s="16"/>
      <c r="H40" s="16"/>
      <c r="K40">
        <v>-2.00000000000001</v>
      </c>
      <c r="L40" s="10">
        <f t="shared" si="9"/>
        <v>0.05399096651318695</v>
      </c>
      <c r="M40" s="11">
        <f t="shared" si="10"/>
        <v>0.005399099010591504</v>
      </c>
      <c r="N40">
        <f t="shared" si="14"/>
        <v>54.881163609402414</v>
      </c>
      <c r="O40">
        <f t="shared" si="11"/>
        <v>50</v>
      </c>
      <c r="P40">
        <f t="shared" si="16"/>
        <v>0.0012293971110883175</v>
      </c>
      <c r="Q40">
        <f t="shared" si="12"/>
        <v>4.881163609402414</v>
      </c>
      <c r="R40">
        <f t="shared" si="13"/>
        <v>3.53455978140971</v>
      </c>
      <c r="S40">
        <f t="shared" si="5"/>
        <v>1.3466038279927035</v>
      </c>
      <c r="T40">
        <f t="shared" si="15"/>
        <v>67.03200460356365</v>
      </c>
      <c r="U40">
        <f t="shared" si="17"/>
        <v>0.0010065452225932344</v>
      </c>
    </row>
    <row r="41" spans="7:21" ht="12.75">
      <c r="G41" s="16"/>
      <c r="H41" s="16"/>
      <c r="K41">
        <v>-1.90000000000001</v>
      </c>
      <c r="L41" s="10">
        <f t="shared" si="9"/>
        <v>0.06561581477467536</v>
      </c>
      <c r="M41" s="11">
        <f t="shared" si="10"/>
        <v>0.006561584344717701</v>
      </c>
      <c r="N41">
        <f t="shared" si="14"/>
        <v>57.12090638488126</v>
      </c>
      <c r="O41">
        <f t="shared" si="11"/>
        <v>50</v>
      </c>
      <c r="P41">
        <f t="shared" si="16"/>
        <v>0.0014355153241219136</v>
      </c>
      <c r="Q41">
        <f t="shared" si="12"/>
        <v>7.120906384881259</v>
      </c>
      <c r="R41">
        <f t="shared" si="13"/>
        <v>5.156407637453953</v>
      </c>
      <c r="S41">
        <f aca="true" t="shared" si="26" ref="S41:S72">$S$6*MAX(0,N41-$S$5-$H$5)</f>
        <v>1.9644987474273055</v>
      </c>
      <c r="T41">
        <f t="shared" si="15"/>
        <v>69.76763260710283</v>
      </c>
      <c r="U41">
        <f t="shared" si="17"/>
        <v>0.0011753005423733181</v>
      </c>
    </row>
    <row r="42" spans="7:21" ht="12.75">
      <c r="G42" s="16"/>
      <c r="H42" s="16"/>
      <c r="K42">
        <v>-1.80000000000001</v>
      </c>
      <c r="L42" s="10">
        <f t="shared" si="9"/>
        <v>0.07895015830089273</v>
      </c>
      <c r="M42" s="11">
        <f aca="true" t="shared" si="27" ref="M42:M73">L42/$L$8</f>
        <v>0.007895019280017545</v>
      </c>
      <c r="N42">
        <f t="shared" si="14"/>
        <v>59.452054797019194</v>
      </c>
      <c r="O42">
        <f aca="true" t="shared" si="28" ref="O42:O73">IF(N42&gt;$H$5,$H$5,$G$5*N42)</f>
        <v>50</v>
      </c>
      <c r="P42">
        <f t="shared" si="16"/>
        <v>0.0016595125184110616</v>
      </c>
      <c r="Q42">
        <f aca="true" t="shared" si="29" ref="Q42:Q73">IF(N42&lt;$H$5,0,N42-$H$5)</f>
        <v>9.452054797019194</v>
      </c>
      <c r="R42">
        <f t="shared" si="13"/>
        <v>6.84444436012562</v>
      </c>
      <c r="S42">
        <f t="shared" si="26"/>
        <v>2.607610436893574</v>
      </c>
      <c r="T42">
        <f t="shared" si="15"/>
        <v>72.6149037073688</v>
      </c>
      <c r="U42">
        <f t="shared" si="17"/>
        <v>0.001358693933941027</v>
      </c>
    </row>
    <row r="43" spans="7:21" ht="12.75">
      <c r="G43" s="16"/>
      <c r="H43" s="16"/>
      <c r="K43">
        <v>-1.70000000000001</v>
      </c>
      <c r="L43" s="10">
        <f t="shared" si="9"/>
        <v>0.09404907737688535</v>
      </c>
      <c r="M43" s="11">
        <f t="shared" si="27"/>
        <v>0.009404911847402535</v>
      </c>
      <c r="N43">
        <f t="shared" si="14"/>
        <v>61.878339180613835</v>
      </c>
      <c r="O43">
        <f t="shared" si="28"/>
        <v>50</v>
      </c>
      <c r="P43">
        <f t="shared" si="16"/>
        <v>0.0018993731214129502</v>
      </c>
      <c r="Q43">
        <f t="shared" si="29"/>
        <v>11.878339180613835</v>
      </c>
      <c r="R43">
        <f t="shared" si="13"/>
        <v>8.6013711683147</v>
      </c>
      <c r="S43">
        <f t="shared" si="26"/>
        <v>3.276968012299136</v>
      </c>
      <c r="T43">
        <f t="shared" si="15"/>
        <v>75.57837414557224</v>
      </c>
      <c r="U43">
        <f t="shared" si="17"/>
        <v>0.0015550751860705016</v>
      </c>
    </row>
    <row r="44" spans="7:21" ht="12.75">
      <c r="G44" s="16"/>
      <c r="H44" s="16"/>
      <c r="K44">
        <v>-1.60000000000001</v>
      </c>
      <c r="L44" s="10">
        <f t="shared" si="9"/>
        <v>0.11092083467945378</v>
      </c>
      <c r="M44" s="11">
        <f t="shared" si="27"/>
        <v>0.011092088314913791</v>
      </c>
      <c r="N44">
        <f t="shared" si="14"/>
        <v>64.40364210831387</v>
      </c>
      <c r="O44">
        <f t="shared" si="28"/>
        <v>50</v>
      </c>
      <c r="P44">
        <f t="shared" si="16"/>
        <v>0.0021522717143257993</v>
      </c>
      <c r="Q44">
        <f t="shared" si="29"/>
        <v>14.403642108313875</v>
      </c>
      <c r="R44">
        <f t="shared" si="13"/>
        <v>10.429999519745337</v>
      </c>
      <c r="S44">
        <f t="shared" si="26"/>
        <v>3.9736425885685387</v>
      </c>
      <c r="T44">
        <f t="shared" si="15"/>
        <v>78.66278610665502</v>
      </c>
      <c r="U44">
        <f t="shared" si="17"/>
        <v>0.001762131041498399</v>
      </c>
    </row>
    <row r="45" spans="7:21" ht="12.75">
      <c r="G45" s="16"/>
      <c r="H45" s="16"/>
      <c r="K45">
        <v>-1.50000000000001</v>
      </c>
      <c r="L45" s="10">
        <f t="shared" si="9"/>
        <v>0.1295175956658898</v>
      </c>
      <c r="M45" s="11">
        <f t="shared" si="27"/>
        <v>0.012951765226190234</v>
      </c>
      <c r="N45">
        <f t="shared" si="14"/>
        <v>67.03200460356365</v>
      </c>
      <c r="O45">
        <f t="shared" si="28"/>
        <v>50</v>
      </c>
      <c r="P45">
        <f t="shared" si="16"/>
        <v>0.0024145764667395297</v>
      </c>
      <c r="Q45">
        <f t="shared" si="29"/>
        <v>17.03200460356365</v>
      </c>
      <c r="R45">
        <f t="shared" si="13"/>
        <v>12.333255609908</v>
      </c>
      <c r="S45">
        <f t="shared" si="26"/>
        <v>4.698748993655648</v>
      </c>
      <c r="T45">
        <f t="shared" si="15"/>
        <v>81.87307530779785</v>
      </c>
      <c r="U45">
        <f t="shared" si="17"/>
        <v>0.0019768880089780245</v>
      </c>
    </row>
    <row r="46" spans="7:21" ht="12.75">
      <c r="G46" s="16"/>
      <c r="H46" s="16"/>
      <c r="K46">
        <v>-1.40000000000001</v>
      </c>
      <c r="L46" s="10">
        <f t="shared" si="9"/>
        <v>0.1497274656357428</v>
      </c>
      <c r="M46" s="11">
        <f t="shared" si="27"/>
        <v>0.014972753106297282</v>
      </c>
      <c r="N46">
        <f t="shared" si="14"/>
        <v>69.76763260710283</v>
      </c>
      <c r="O46">
        <f t="shared" si="28"/>
        <v>50</v>
      </c>
      <c r="P46">
        <f t="shared" si="16"/>
        <v>0.0026818957011227867</v>
      </c>
      <c r="Q46">
        <f t="shared" si="29"/>
        <v>19.767632607102826</v>
      </c>
      <c r="R46">
        <f t="shared" si="13"/>
        <v>14.3141850545966</v>
      </c>
      <c r="S46">
        <f t="shared" si="26"/>
        <v>5.453447552506226</v>
      </c>
      <c r="T46">
        <f t="shared" si="15"/>
        <v>85.2143788966208</v>
      </c>
      <c r="U46">
        <f t="shared" si="17"/>
        <v>0.0021957504870568608</v>
      </c>
    </row>
    <row r="47" spans="7:21" ht="12.75">
      <c r="G47" s="16"/>
      <c r="H47" s="16"/>
      <c r="K47">
        <v>-1.30000000000001</v>
      </c>
      <c r="L47" s="10">
        <f t="shared" si="9"/>
        <v>0.17136859204780513</v>
      </c>
      <c r="M47" s="11">
        <f t="shared" si="27"/>
        <v>0.01713686669316766</v>
      </c>
      <c r="N47">
        <f t="shared" si="14"/>
        <v>72.6149037073688</v>
      </c>
      <c r="O47">
        <f t="shared" si="28"/>
        <v>50</v>
      </c>
      <c r="P47">
        <f t="shared" si="16"/>
        <v>0.002949170356264308</v>
      </c>
      <c r="Q47">
        <f t="shared" si="29"/>
        <v>22.614903707368796</v>
      </c>
      <c r="R47">
        <f t="shared" si="13"/>
        <v>16.375957763543425</v>
      </c>
      <c r="S47">
        <f t="shared" si="26"/>
        <v>6.238945943825373</v>
      </c>
      <c r="T47">
        <f t="shared" si="15"/>
        <v>88.6920436717154</v>
      </c>
      <c r="U47">
        <f t="shared" si="17"/>
        <v>0.002414576466739539</v>
      </c>
    </row>
    <row r="48" spans="7:21" ht="12.75">
      <c r="G48" s="16"/>
      <c r="H48" s="16"/>
      <c r="K48">
        <v>-1.20000000000001</v>
      </c>
      <c r="L48" s="10">
        <f t="shared" si="9"/>
        <v>0.19418605498321065</v>
      </c>
      <c r="M48" s="11">
        <f t="shared" si="27"/>
        <v>0.019418613983775375</v>
      </c>
      <c r="N48">
        <f t="shared" si="14"/>
        <v>75.57837414557224</v>
      </c>
      <c r="O48">
        <f t="shared" si="28"/>
        <v>50</v>
      </c>
      <c r="P48">
        <f t="shared" si="16"/>
        <v>0.0032108120994659515</v>
      </c>
      <c r="Q48">
        <f t="shared" si="29"/>
        <v>25.57837414557224</v>
      </c>
      <c r="R48">
        <f t="shared" si="13"/>
        <v>18.52187301295111</v>
      </c>
      <c r="S48">
        <f t="shared" si="26"/>
        <v>7.056501132621131</v>
      </c>
      <c r="T48">
        <f t="shared" si="15"/>
        <v>92.31163463866321</v>
      </c>
      <c r="U48">
        <f t="shared" si="17"/>
        <v>0.0026287906081876554</v>
      </c>
    </row>
    <row r="49" spans="7:21" ht="12.75">
      <c r="G49" s="16"/>
      <c r="H49" s="16"/>
      <c r="K49">
        <v>-1.10000000000001</v>
      </c>
      <c r="L49" s="10">
        <f t="shared" si="9"/>
        <v>0.21785217703254817</v>
      </c>
      <c r="M49" s="11">
        <f t="shared" si="27"/>
        <v>0.021785227222860613</v>
      </c>
      <c r="N49">
        <f t="shared" si="14"/>
        <v>78.66278610665502</v>
      </c>
      <c r="O49">
        <f t="shared" si="28"/>
        <v>50</v>
      </c>
      <c r="P49">
        <f t="shared" si="16"/>
        <v>0.0034608834734829643</v>
      </c>
      <c r="Q49">
        <f t="shared" si="29"/>
        <v>28.66278610665502</v>
      </c>
      <c r="R49">
        <f t="shared" si="13"/>
        <v>20.755364725038373</v>
      </c>
      <c r="S49">
        <f t="shared" si="26"/>
        <v>7.907421381616646</v>
      </c>
      <c r="T49">
        <f t="shared" si="15"/>
        <v>96.07894391523193</v>
      </c>
      <c r="U49">
        <f t="shared" si="17"/>
        <v>0.0028335317325598503</v>
      </c>
    </row>
    <row r="50" spans="7:21" ht="12.75">
      <c r="G50" s="16"/>
      <c r="H50" s="16"/>
      <c r="K50">
        <v>-1.00000000000001</v>
      </c>
      <c r="L50" s="10">
        <f t="shared" si="9"/>
        <v>0.24197072451914095</v>
      </c>
      <c r="M50" s="11">
        <f t="shared" si="27"/>
        <v>0.024197083025441258</v>
      </c>
      <c r="N50">
        <f t="shared" si="14"/>
        <v>81.87307530779785</v>
      </c>
      <c r="O50">
        <f t="shared" si="28"/>
        <v>50</v>
      </c>
      <c r="P50">
        <f t="shared" si="16"/>
        <v>0.0036933130310694558</v>
      </c>
      <c r="Q50">
        <f t="shared" si="29"/>
        <v>31.873075307797848</v>
      </c>
      <c r="R50">
        <f t="shared" si="13"/>
        <v>23.0800069630482</v>
      </c>
      <c r="S50">
        <f t="shared" si="26"/>
        <v>8.793068344749647</v>
      </c>
      <c r="T50">
        <f t="shared" si="15"/>
        <v>99.99999999999959</v>
      </c>
      <c r="U50">
        <f t="shared" si="17"/>
        <v>0.0030238289592802157</v>
      </c>
    </row>
    <row r="51" spans="7:21" ht="12.75">
      <c r="G51" s="16"/>
      <c r="H51" s="16"/>
      <c r="K51">
        <v>-0.90000000000001</v>
      </c>
      <c r="L51" s="10">
        <f t="shared" si="9"/>
        <v>0.26608524989875243</v>
      </c>
      <c r="M51" s="11">
        <f t="shared" si="27"/>
        <v>0.02660853661714802</v>
      </c>
      <c r="N51">
        <f t="shared" si="14"/>
        <v>85.21437889662079</v>
      </c>
      <c r="O51">
        <f t="shared" si="28"/>
        <v>50</v>
      </c>
      <c r="P51">
        <f t="shared" si="16"/>
        <v>0.0039021352200351417</v>
      </c>
      <c r="Q51">
        <f t="shared" si="29"/>
        <v>35.21437889662079</v>
      </c>
      <c r="R51">
        <f t="shared" si="13"/>
        <v>25.499519650511537</v>
      </c>
      <c r="S51">
        <f t="shared" si="26"/>
        <v>9.714859246109247</v>
      </c>
      <c r="T51">
        <f t="shared" si="15"/>
        <v>104.08107741923841</v>
      </c>
      <c r="U51">
        <f t="shared" si="17"/>
        <v>0.003194798107311483</v>
      </c>
    </row>
    <row r="52" spans="7:21" ht="12.75">
      <c r="G52" s="16"/>
      <c r="H52" s="16"/>
      <c r="K52">
        <v>-0.80000000000001</v>
      </c>
      <c r="L52" s="10">
        <f t="shared" si="9"/>
        <v>0.28969155276148045</v>
      </c>
      <c r="M52" s="11">
        <f t="shared" si="27"/>
        <v>0.028969167934958354</v>
      </c>
      <c r="N52">
        <f t="shared" si="14"/>
        <v>88.69204367171538</v>
      </c>
      <c r="O52">
        <f t="shared" si="28"/>
        <v>50</v>
      </c>
      <c r="P52">
        <f t="shared" si="16"/>
        <v>0.004081742153288009</v>
      </c>
      <c r="Q52">
        <f t="shared" si="29"/>
        <v>38.69204367171538</v>
      </c>
      <c r="R52">
        <f t="shared" si="13"/>
        <v>28.017774523918554</v>
      </c>
      <c r="S52">
        <f t="shared" si="26"/>
        <v>10.674269147796828</v>
      </c>
      <c r="T52">
        <f t="shared" si="15"/>
        <v>108.32870676749542</v>
      </c>
      <c r="U52">
        <f t="shared" si="17"/>
        <v>0.0033418478270316374</v>
      </c>
    </row>
    <row r="53" spans="7:21" ht="12.75">
      <c r="G53" s="16"/>
      <c r="H53" s="16"/>
      <c r="K53">
        <v>-0.70000000000002</v>
      </c>
      <c r="L53" s="10">
        <f t="shared" si="9"/>
        <v>0.3122539333667569</v>
      </c>
      <c r="M53" s="11">
        <f t="shared" si="27"/>
        <v>0.03122540698140669</v>
      </c>
      <c r="N53">
        <f t="shared" si="14"/>
        <v>92.31163463866282</v>
      </c>
      <c r="O53">
        <f t="shared" si="28"/>
        <v>50</v>
      </c>
      <c r="P53">
        <f t="shared" si="16"/>
        <v>0.004227132620183238</v>
      </c>
      <c r="Q53">
        <f t="shared" si="29"/>
        <v>42.311634638662824</v>
      </c>
      <c r="R53">
        <f t="shared" si="13"/>
        <v>30.6388013283228</v>
      </c>
      <c r="S53">
        <f t="shared" si="26"/>
        <v>11.672833310340023</v>
      </c>
      <c r="T53">
        <f t="shared" si="15"/>
        <v>112.74968515793665</v>
      </c>
      <c r="U53">
        <f t="shared" si="17"/>
        <v>0.003460883473483126</v>
      </c>
    </row>
    <row r="54" spans="7:21" ht="12.75">
      <c r="G54" s="16"/>
      <c r="H54" s="16"/>
      <c r="K54">
        <v>-0.60000000000002</v>
      </c>
      <c r="L54" s="10">
        <f t="shared" si="9"/>
        <v>0.3332246028917957</v>
      </c>
      <c r="M54" s="11">
        <f t="shared" si="27"/>
        <v>0.033322474850277395</v>
      </c>
      <c r="N54">
        <f t="shared" si="14"/>
        <v>96.07894391523155</v>
      </c>
      <c r="O54">
        <f t="shared" si="28"/>
        <v>50</v>
      </c>
      <c r="P54">
        <f t="shared" si="16"/>
        <v>0.004334142991935725</v>
      </c>
      <c r="Q54">
        <f t="shared" si="29"/>
        <v>46.07894391523155</v>
      </c>
      <c r="R54">
        <f t="shared" si="13"/>
        <v>33.36679426579406</v>
      </c>
      <c r="S54">
        <f t="shared" si="26"/>
        <v>12.712149649437483</v>
      </c>
      <c r="T54">
        <f t="shared" si="15"/>
        <v>117.35108709918009</v>
      </c>
      <c r="U54">
        <f t="shared" si="17"/>
        <v>0.0035484961557351946</v>
      </c>
    </row>
    <row r="55" spans="7:21" ht="12.75">
      <c r="G55" s="16"/>
      <c r="H55" s="16"/>
      <c r="K55">
        <v>-0.50000000000002</v>
      </c>
      <c r="L55" s="10">
        <f t="shared" si="9"/>
        <v>0.35206532676429597</v>
      </c>
      <c r="M55" s="11">
        <f t="shared" si="27"/>
        <v>0.035206548060820846</v>
      </c>
      <c r="N55">
        <f t="shared" si="14"/>
        <v>99.99999999999919</v>
      </c>
      <c r="O55">
        <f t="shared" si="28"/>
        <v>50</v>
      </c>
      <c r="P55">
        <f t="shared" si="16"/>
        <v>0.004399645175026628</v>
      </c>
      <c r="Q55">
        <f t="shared" si="29"/>
        <v>49.99999999999919</v>
      </c>
      <c r="R55">
        <f t="shared" si="13"/>
        <v>36.20611870703488</v>
      </c>
      <c r="S55">
        <f t="shared" si="26"/>
        <v>13.793881292964306</v>
      </c>
      <c r="T55">
        <f t="shared" si="15"/>
        <v>122.140275816016</v>
      </c>
      <c r="U55">
        <f t="shared" si="17"/>
        <v>0.0036021248074254667</v>
      </c>
    </row>
    <row r="56" spans="7:21" ht="12.75">
      <c r="G56" s="16"/>
      <c r="H56" s="16"/>
      <c r="K56">
        <v>-0.40000000000002</v>
      </c>
      <c r="L56" s="10">
        <f t="shared" si="9"/>
        <v>0.3682701403033204</v>
      </c>
      <c r="M56" s="11">
        <f t="shared" si="27"/>
        <v>0.03682703012283389</v>
      </c>
      <c r="N56">
        <f t="shared" si="14"/>
        <v>104.08107741923799</v>
      </c>
      <c r="O56">
        <f t="shared" si="28"/>
        <v>50</v>
      </c>
      <c r="P56">
        <f t="shared" si="16"/>
        <v>0.004421698488240421</v>
      </c>
      <c r="Q56">
        <f t="shared" si="29"/>
        <v>54.081077419237985</v>
      </c>
      <c r="R56">
        <f t="shared" si="13"/>
        <v>39.16131817690612</v>
      </c>
      <c r="S56">
        <f t="shared" si="26"/>
        <v>14.919759242331866</v>
      </c>
      <c r="T56">
        <f t="shared" si="15"/>
        <v>127.12491503213944</v>
      </c>
      <c r="U56">
        <f t="shared" si="17"/>
        <v>0.0036201805331608577</v>
      </c>
    </row>
    <row r="57" spans="7:21" ht="12.75">
      <c r="G57" s="16"/>
      <c r="H57" s="16"/>
      <c r="K57">
        <v>-0.30000000000002</v>
      </c>
      <c r="L57" s="10">
        <f t="shared" si="9"/>
        <v>0.38138781546052186</v>
      </c>
      <c r="M57" s="11">
        <f t="shared" si="27"/>
        <v>0.03813879821176427</v>
      </c>
      <c r="N57">
        <f t="shared" si="14"/>
        <v>108.32870676749498</v>
      </c>
      <c r="O57">
        <f t="shared" si="28"/>
        <v>50</v>
      </c>
      <c r="P57">
        <f t="shared" si="16"/>
        <v>0.004399645175026642</v>
      </c>
      <c r="Q57">
        <f t="shared" si="29"/>
        <v>58.32870676749498</v>
      </c>
      <c r="R57">
        <f t="shared" si="13"/>
        <v>42.237121625035726</v>
      </c>
      <c r="S57">
        <f t="shared" si="26"/>
        <v>16.09158514245925</v>
      </c>
      <c r="T57">
        <f t="shared" si="15"/>
        <v>132.31298123374262</v>
      </c>
      <c r="U57">
        <f t="shared" si="17"/>
        <v>0.003602124807425464</v>
      </c>
    </row>
    <row r="58" spans="7:21" ht="12.75">
      <c r="G58" s="16"/>
      <c r="H58" s="16"/>
      <c r="K58">
        <v>-0.20000000000002</v>
      </c>
      <c r="L58" s="10">
        <f t="shared" si="9"/>
        <v>0.3910426939754543</v>
      </c>
      <c r="M58" s="11">
        <f t="shared" si="27"/>
        <v>0.039104286485152025</v>
      </c>
      <c r="N58">
        <f t="shared" si="14"/>
        <v>112.74968515793667</v>
      </c>
      <c r="O58">
        <f t="shared" si="28"/>
        <v>50</v>
      </c>
      <c r="P58">
        <f t="shared" si="16"/>
        <v>0.004334142991935762</v>
      </c>
      <c r="Q58">
        <f t="shared" si="29"/>
        <v>62.74968515793667</v>
      </c>
      <c r="R58">
        <f t="shared" si="13"/>
        <v>45.438450993147136</v>
      </c>
      <c r="S58">
        <f t="shared" si="26"/>
        <v>17.311234164789532</v>
      </c>
      <c r="T58">
        <f t="shared" si="15"/>
        <v>137.71277643359463</v>
      </c>
      <c r="U58">
        <f t="shared" si="17"/>
        <v>0.0035484961557352224</v>
      </c>
    </row>
    <row r="59" spans="7:21" ht="12.75">
      <c r="G59" s="16"/>
      <c r="H59" s="16"/>
      <c r="K59">
        <v>-0.10000000000002</v>
      </c>
      <c r="L59" s="10">
        <f t="shared" si="9"/>
        <v>0.39695254747701103</v>
      </c>
      <c r="M59" s="11">
        <f t="shared" si="27"/>
        <v>0.03969527209355379</v>
      </c>
      <c r="N59">
        <f t="shared" si="14"/>
        <v>117.35108709918008</v>
      </c>
      <c r="O59">
        <f t="shared" si="28"/>
        <v>50</v>
      </c>
      <c r="P59">
        <f t="shared" si="16"/>
        <v>0.004227132620183109</v>
      </c>
      <c r="Q59">
        <f t="shared" si="29"/>
        <v>67.35108709918008</v>
      </c>
      <c r="R59">
        <f t="shared" si="13"/>
        <v>48.77042909121598</v>
      </c>
      <c r="S59">
        <f t="shared" si="26"/>
        <v>18.580658007964097</v>
      </c>
      <c r="T59">
        <f t="shared" si="15"/>
        <v>143.33294145603287</v>
      </c>
      <c r="U59">
        <f t="shared" si="17"/>
        <v>0.0034608834734830194</v>
      </c>
    </row>
    <row r="60" spans="7:21" ht="12.75">
      <c r="G60" s="16"/>
      <c r="H60" s="16"/>
      <c r="K60">
        <v>-2.04281036531029E-14</v>
      </c>
      <c r="L60" s="10">
        <f t="shared" si="9"/>
        <v>0.3989422804014327</v>
      </c>
      <c r="M60" s="11">
        <f t="shared" si="27"/>
        <v>0.03989424547294241</v>
      </c>
      <c r="N60">
        <f t="shared" si="14"/>
        <v>122.14027581601597</v>
      </c>
      <c r="O60">
        <f t="shared" si="28"/>
        <v>50</v>
      </c>
      <c r="P60">
        <f t="shared" si="16"/>
        <v>0.004081742153287836</v>
      </c>
      <c r="Q60">
        <f t="shared" si="29"/>
        <v>72.14027581601597</v>
      </c>
      <c r="R60">
        <f t="shared" si="13"/>
        <v>52.23838779505908</v>
      </c>
      <c r="S60">
        <f t="shared" si="26"/>
        <v>19.901888020956886</v>
      </c>
      <c r="T60">
        <f t="shared" si="15"/>
        <v>149.1824697641258</v>
      </c>
      <c r="U60">
        <f t="shared" si="17"/>
        <v>0.0033418478270314895</v>
      </c>
    </row>
    <row r="61" spans="7:21" ht="12.75">
      <c r="G61" s="16"/>
      <c r="H61" s="16"/>
      <c r="K61">
        <v>0.0999999999999801</v>
      </c>
      <c r="L61" s="10">
        <f t="shared" si="9"/>
        <v>0.3969525474770126</v>
      </c>
      <c r="M61" s="11">
        <f t="shared" si="27"/>
        <v>0.03969527209355395</v>
      </c>
      <c r="N61">
        <f t="shared" si="14"/>
        <v>127.12491503213946</v>
      </c>
      <c r="O61">
        <f t="shared" si="28"/>
        <v>50</v>
      </c>
      <c r="P61">
        <f t="shared" si="16"/>
        <v>0.0039021352200351808</v>
      </c>
      <c r="Q61">
        <f t="shared" si="29"/>
        <v>77.12491503213946</v>
      </c>
      <c r="R61">
        <f t="shared" si="13"/>
        <v>55.847876578473304</v>
      </c>
      <c r="S61">
        <f t="shared" si="26"/>
        <v>21.277038453666147</v>
      </c>
      <c r="T61">
        <f t="shared" si="15"/>
        <v>155.27072185113238</v>
      </c>
      <c r="U61">
        <f t="shared" si="17"/>
        <v>0.0031947981073115225</v>
      </c>
    </row>
    <row r="62" spans="7:21" ht="12.75">
      <c r="G62" s="16"/>
      <c r="H62" s="16"/>
      <c r="K62">
        <v>0.19999999999998</v>
      </c>
      <c r="L62" s="10">
        <f t="shared" si="9"/>
        <v>0.3910426939754575</v>
      </c>
      <c r="M62" s="11">
        <f t="shared" si="27"/>
        <v>0.03910428648515234</v>
      </c>
      <c r="N62">
        <f t="shared" si="14"/>
        <v>132.31298123374265</v>
      </c>
      <c r="O62">
        <f t="shared" si="28"/>
        <v>50</v>
      </c>
      <c r="P62">
        <f t="shared" si="16"/>
        <v>0.0036933130310695264</v>
      </c>
      <c r="Q62">
        <f t="shared" si="29"/>
        <v>82.31298123374265</v>
      </c>
      <c r="R62">
        <f t="shared" si="13"/>
        <v>59.604671393577384</v>
      </c>
      <c r="S62">
        <f t="shared" si="26"/>
        <v>22.708309840165263</v>
      </c>
      <c r="T62">
        <f t="shared" si="15"/>
        <v>161.60744021928807</v>
      </c>
      <c r="U62">
        <f t="shared" si="17"/>
        <v>0.003023828959280279</v>
      </c>
    </row>
    <row r="63" spans="7:21" ht="12.75">
      <c r="G63" s="16"/>
      <c r="H63" s="16"/>
      <c r="K63">
        <v>0.29999999999998</v>
      </c>
      <c r="L63" s="10">
        <f t="shared" si="9"/>
        <v>0.3813878154605264</v>
      </c>
      <c r="M63" s="11">
        <f t="shared" si="27"/>
        <v>0.03813879821176472</v>
      </c>
      <c r="N63">
        <f t="shared" si="14"/>
        <v>137.7127764335946</v>
      </c>
      <c r="O63">
        <f t="shared" si="28"/>
        <v>50</v>
      </c>
      <c r="P63">
        <f t="shared" si="16"/>
        <v>0.0034608834734830398</v>
      </c>
      <c r="Q63">
        <f t="shared" si="29"/>
        <v>87.7127764335946</v>
      </c>
      <c r="R63">
        <f t="shared" si="13"/>
        <v>63.51478391356778</v>
      </c>
      <c r="S63">
        <f t="shared" si="26"/>
        <v>24.197992520026812</v>
      </c>
      <c r="T63">
        <f t="shared" si="15"/>
        <v>168.20276496988728</v>
      </c>
      <c r="U63">
        <f t="shared" si="17"/>
        <v>0.002833531732559914</v>
      </c>
    </row>
    <row r="64" spans="7:21" ht="12.75">
      <c r="G64" s="16"/>
      <c r="H64" s="16"/>
      <c r="K64">
        <v>0.39999999999998</v>
      </c>
      <c r="L64" s="10">
        <f t="shared" si="9"/>
        <v>0.3682701403033263</v>
      </c>
      <c r="M64" s="11">
        <f t="shared" si="27"/>
        <v>0.036827030122834475</v>
      </c>
      <c r="N64">
        <f t="shared" si="14"/>
        <v>143.33294145603287</v>
      </c>
      <c r="O64">
        <f t="shared" si="28"/>
        <v>50</v>
      </c>
      <c r="P64">
        <f t="shared" si="16"/>
        <v>0.0032108120994660243</v>
      </c>
      <c r="Q64">
        <f t="shared" si="29"/>
        <v>93.33294145603287</v>
      </c>
      <c r="R64">
        <f t="shared" si="13"/>
        <v>67.58447115267836</v>
      </c>
      <c r="S64">
        <f t="shared" si="26"/>
        <v>25.74847030335451</v>
      </c>
      <c r="T64">
        <f t="shared" si="15"/>
        <v>175.0672500296087</v>
      </c>
      <c r="U64">
        <f t="shared" si="17"/>
        <v>0.0026287906081877144</v>
      </c>
    </row>
    <row r="65" spans="7:21" ht="12.75">
      <c r="G65" s="16"/>
      <c r="H65" s="16"/>
      <c r="K65">
        <v>0.49999999999998</v>
      </c>
      <c r="L65" s="10">
        <f t="shared" si="9"/>
        <v>0.352065326764303</v>
      </c>
      <c r="M65" s="11">
        <f t="shared" si="27"/>
        <v>0.035206548060821546</v>
      </c>
      <c r="N65">
        <f t="shared" si="14"/>
        <v>149.18246976412584</v>
      </c>
      <c r="O65">
        <f t="shared" si="28"/>
        <v>50</v>
      </c>
      <c r="P65">
        <f t="shared" si="16"/>
        <v>0.002949170356264387</v>
      </c>
      <c r="Q65">
        <f t="shared" si="29"/>
        <v>99.18246976412584</v>
      </c>
      <c r="R65">
        <f t="shared" si="13"/>
        <v>71.82024547873793</v>
      </c>
      <c r="S65">
        <f t="shared" si="26"/>
        <v>27.36222428538791</v>
      </c>
      <c r="T65">
        <f t="shared" si="15"/>
        <v>182.21188003904945</v>
      </c>
      <c r="U65">
        <f t="shared" si="17"/>
        <v>0.002414576466739595</v>
      </c>
    </row>
    <row r="66" spans="7:21" ht="12.75">
      <c r="G66" s="16"/>
      <c r="H66" s="16"/>
      <c r="K66">
        <v>0.59999999999998</v>
      </c>
      <c r="L66" s="10">
        <f t="shared" si="9"/>
        <v>0.33322460289180367</v>
      </c>
      <c r="M66" s="11">
        <f t="shared" si="27"/>
        <v>0.03332247485027819</v>
      </c>
      <c r="N66">
        <f t="shared" si="14"/>
        <v>155.27072185113235</v>
      </c>
      <c r="O66">
        <f t="shared" si="28"/>
        <v>50</v>
      </c>
      <c r="P66">
        <f t="shared" si="16"/>
        <v>0.0026818957011228725</v>
      </c>
      <c r="Q66">
        <f t="shared" si="29"/>
        <v>105.27072185113235</v>
      </c>
      <c r="R66">
        <f t="shared" si="13"/>
        <v>76.22888503434821</v>
      </c>
      <c r="S66">
        <f t="shared" si="26"/>
        <v>29.041836816784137</v>
      </c>
      <c r="T66">
        <f t="shared" si="15"/>
        <v>189.64808793049363</v>
      </c>
      <c r="U66">
        <f t="shared" si="17"/>
        <v>0.0021957504870569345</v>
      </c>
    </row>
    <row r="67" spans="7:21" ht="12.75">
      <c r="G67" s="16"/>
      <c r="H67" s="16"/>
      <c r="K67">
        <v>0.69999999999998</v>
      </c>
      <c r="L67" s="10">
        <f t="shared" si="9"/>
        <v>0.31225393336676566</v>
      </c>
      <c r="M67" s="11">
        <f t="shared" si="27"/>
        <v>0.031225406981407567</v>
      </c>
      <c r="N67">
        <f t="shared" si="14"/>
        <v>161.60744021928804</v>
      </c>
      <c r="O67">
        <f t="shared" si="28"/>
        <v>50</v>
      </c>
      <c r="P67">
        <f t="shared" si="16"/>
        <v>0.0024145764667396095</v>
      </c>
      <c r="Q67">
        <f t="shared" si="29"/>
        <v>111.60744021928804</v>
      </c>
      <c r="R67">
        <f t="shared" si="13"/>
        <v>80.81744458335815</v>
      </c>
      <c r="S67">
        <f t="shared" si="26"/>
        <v>30.789995635929888</v>
      </c>
      <c r="T67">
        <f t="shared" si="15"/>
        <v>197.38777322304315</v>
      </c>
      <c r="U67">
        <f t="shared" si="17"/>
        <v>0.001976888008978095</v>
      </c>
    </row>
    <row r="68" spans="7:21" ht="12.75">
      <c r="G68" s="16"/>
      <c r="H68" s="16"/>
      <c r="K68">
        <v>0.79999999999998</v>
      </c>
      <c r="L68" s="10">
        <f t="shared" si="9"/>
        <v>0.28969155276148745</v>
      </c>
      <c r="M68" s="11">
        <f t="shared" si="27"/>
        <v>0.028969167934959055</v>
      </c>
      <c r="N68">
        <f t="shared" si="14"/>
        <v>168.20276496988728</v>
      </c>
      <c r="O68">
        <f t="shared" si="28"/>
        <v>50</v>
      </c>
      <c r="P68">
        <f t="shared" si="16"/>
        <v>0.0021522717143258705</v>
      </c>
      <c r="Q68">
        <f t="shared" si="29"/>
        <v>118.20276496988728</v>
      </c>
      <c r="R68">
        <f t="shared" si="13"/>
        <v>85.59326679999106</v>
      </c>
      <c r="S68">
        <f t="shared" si="26"/>
        <v>32.60949816989623</v>
      </c>
      <c r="T68">
        <f t="shared" si="15"/>
        <v>205.44332106438713</v>
      </c>
      <c r="U68">
        <f t="shared" si="17"/>
        <v>0.0017621310414984589</v>
      </c>
    </row>
    <row r="69" spans="7:21" ht="12.75">
      <c r="G69" s="16"/>
      <c r="H69" s="16"/>
      <c r="K69">
        <v>0.89999999999998</v>
      </c>
      <c r="L69" s="10">
        <f t="shared" si="9"/>
        <v>0.26608524989875965</v>
      </c>
      <c r="M69" s="11">
        <f t="shared" si="27"/>
        <v>0.02660853661714874</v>
      </c>
      <c r="N69">
        <f t="shared" si="14"/>
        <v>175.06725002960872</v>
      </c>
      <c r="O69">
        <f t="shared" si="28"/>
        <v>50</v>
      </c>
      <c r="P69">
        <f t="shared" si="16"/>
        <v>0.0018993731214130218</v>
      </c>
      <c r="Q69">
        <f t="shared" si="29"/>
        <v>125.06725002960872</v>
      </c>
      <c r="R69">
        <f t="shared" si="13"/>
        <v>90.56399401868997</v>
      </c>
      <c r="S69">
        <f t="shared" si="26"/>
        <v>34.50325601091875</v>
      </c>
      <c r="T69">
        <f t="shared" si="15"/>
        <v>213.82762204968014</v>
      </c>
      <c r="U69">
        <f t="shared" si="17"/>
        <v>0.0015550751860705634</v>
      </c>
    </row>
    <row r="70" spans="7:21" ht="12.75">
      <c r="G70" s="16"/>
      <c r="H70" s="16"/>
      <c r="K70">
        <v>0.99999999999998</v>
      </c>
      <c r="L70" s="10">
        <f t="shared" si="9"/>
        <v>0.2419707245191482</v>
      </c>
      <c r="M70" s="11">
        <f t="shared" si="27"/>
        <v>0.024197083025441983</v>
      </c>
      <c r="N70">
        <f t="shared" si="14"/>
        <v>182.21188003904945</v>
      </c>
      <c r="O70">
        <f t="shared" si="28"/>
        <v>50</v>
      </c>
      <c r="P70">
        <f t="shared" si="16"/>
        <v>0.0016595125184111301</v>
      </c>
      <c r="Q70">
        <f t="shared" si="29"/>
        <v>132.21188003904945</v>
      </c>
      <c r="R70">
        <f t="shared" si="13"/>
        <v>95.73758046348316</v>
      </c>
      <c r="S70">
        <f t="shared" si="26"/>
        <v>36.47429957556629</v>
      </c>
      <c r="T70">
        <f t="shared" si="15"/>
        <v>222.55409284924497</v>
      </c>
      <c r="U70">
        <f t="shared" si="17"/>
        <v>0.0013586939339410814</v>
      </c>
    </row>
    <row r="71" spans="7:21" ht="12.75">
      <c r="G71" s="16"/>
      <c r="H71" s="16"/>
      <c r="K71">
        <v>1.09999999999998</v>
      </c>
      <c r="L71" s="10">
        <f t="shared" si="9"/>
        <v>0.21785217703255533</v>
      </c>
      <c r="M71" s="11">
        <f t="shared" si="27"/>
        <v>0.021785227222861327</v>
      </c>
      <c r="N71">
        <f t="shared" si="14"/>
        <v>189.64808793049363</v>
      </c>
      <c r="O71">
        <f t="shared" si="28"/>
        <v>50</v>
      </c>
      <c r="P71">
        <f t="shared" si="16"/>
        <v>0.0014355153241219834</v>
      </c>
      <c r="Q71">
        <f t="shared" si="29"/>
        <v>139.64808793049363</v>
      </c>
      <c r="R71">
        <f t="shared" si="13"/>
        <v>101.1223049764396</v>
      </c>
      <c r="S71">
        <f t="shared" si="26"/>
        <v>38.52578295405404</v>
      </c>
      <c r="T71">
        <f t="shared" si="15"/>
        <v>231.63669767810734</v>
      </c>
      <c r="U71">
        <f t="shared" si="17"/>
        <v>0.001175300542373372</v>
      </c>
    </row>
    <row r="72" spans="7:21" ht="12.75">
      <c r="G72" s="16"/>
      <c r="H72" s="16"/>
      <c r="K72">
        <v>1.19999999999998</v>
      </c>
      <c r="L72" s="10">
        <f t="shared" si="9"/>
        <v>0.19418605498321762</v>
      </c>
      <c r="M72" s="11">
        <f t="shared" si="27"/>
        <v>0.019418613983776072</v>
      </c>
      <c r="N72">
        <f t="shared" si="14"/>
        <v>197.38777322304315</v>
      </c>
      <c r="O72">
        <f t="shared" si="28"/>
        <v>50</v>
      </c>
      <c r="P72">
        <f t="shared" si="16"/>
        <v>0.0012293971110883763</v>
      </c>
      <c r="Q72">
        <f t="shared" si="29"/>
        <v>147.38777322304315</v>
      </c>
      <c r="R72">
        <f t="shared" si="13"/>
        <v>106.7267842655825</v>
      </c>
      <c r="S72">
        <f t="shared" si="26"/>
        <v>40.66098895746067</v>
      </c>
      <c r="T72">
        <f t="shared" si="15"/>
        <v>241.08997064171905</v>
      </c>
      <c r="U72">
        <f t="shared" si="17"/>
        <v>0.001006545222593282</v>
      </c>
    </row>
    <row r="73" spans="7:21" ht="12.75">
      <c r="G73" s="16"/>
      <c r="H73" s="16"/>
      <c r="K73">
        <v>1.29999999999998</v>
      </c>
      <c r="L73" s="10">
        <f t="shared" si="9"/>
        <v>0.1713685920478118</v>
      </c>
      <c r="M73" s="11">
        <f t="shared" si="27"/>
        <v>0.017136866693168325</v>
      </c>
      <c r="N73">
        <f t="shared" si="14"/>
        <v>205.44332106438713</v>
      </c>
      <c r="O73">
        <f t="shared" si="28"/>
        <v>50</v>
      </c>
      <c r="P73">
        <f t="shared" si="16"/>
        <v>0.0010423980703157063</v>
      </c>
      <c r="Q73">
        <f t="shared" si="29"/>
        <v>155.44332106438713</v>
      </c>
      <c r="R73">
        <f t="shared" si="13"/>
        <v>112.55998669346056</v>
      </c>
      <c r="S73">
        <f aca="true" t="shared" si="30" ref="S73:S104">$S$6*MAX(0,N73-$S$5-$H$5)</f>
        <v>42.883334370926576</v>
      </c>
      <c r="T73">
        <f t="shared" si="15"/>
        <v>250.92903899362776</v>
      </c>
      <c r="U73">
        <f t="shared" si="17"/>
        <v>0.0008534433571166131</v>
      </c>
    </row>
    <row r="74" spans="7:21" ht="12.75">
      <c r="G74" s="16"/>
      <c r="H74" s="16"/>
      <c r="K74">
        <v>1.39999999999998</v>
      </c>
      <c r="L74" s="10">
        <f aca="true" t="shared" si="31" ref="L74:L105">EXP(-(K74^2)/2)/((2*PI())^0.5)</f>
        <v>0.14972746563574907</v>
      </c>
      <c r="M74" s="11">
        <f aca="true" t="shared" si="32" ref="M74:M105">L74/$L$8</f>
        <v>0.014972753106297908</v>
      </c>
      <c r="N74">
        <f t="shared" si="14"/>
        <v>213.82762204968014</v>
      </c>
      <c r="O74">
        <f aca="true" t="shared" si="33" ref="O74:O105">IF(N74&gt;$H$5,$H$5,$G$5*N74)</f>
        <v>50</v>
      </c>
      <c r="P74">
        <f t="shared" si="16"/>
        <v>0.0008750483785627945</v>
      </c>
      <c r="Q74">
        <f aca="true" t="shared" si="34" ref="Q74:Q110">IF(N74&lt;$H$5,0,N74-$H$5)</f>
        <v>163.82762204968014</v>
      </c>
      <c r="R74">
        <f aca="true" t="shared" si="35" ref="R74:R110">Q74-S74</f>
        <v>118.63124662844122</v>
      </c>
      <c r="S74">
        <f t="shared" si="30"/>
        <v>45.196375421238926</v>
      </c>
      <c r="T74">
        <f t="shared" si="15"/>
        <v>261.1696473423097</v>
      </c>
      <c r="U74">
        <f t="shared" si="17"/>
        <v>0.0007164290179603833</v>
      </c>
    </row>
    <row r="75" spans="7:21" ht="12.75">
      <c r="G75" s="16"/>
      <c r="H75" s="16"/>
      <c r="K75">
        <v>1.49999999999998</v>
      </c>
      <c r="L75" s="10">
        <f t="shared" si="31"/>
        <v>0.12951759566589563</v>
      </c>
      <c r="M75" s="11">
        <f t="shared" si="32"/>
        <v>0.012951765226190817</v>
      </c>
      <c r="N75">
        <f aca="true" t="shared" si="36" ref="N75:N110">EXP(($F$5-($E$5^2)/2)*$D$5+$E$5*$K75*$D$5^0.5)*$B$5</f>
        <v>222.55409284924502</v>
      </c>
      <c r="O75">
        <f t="shared" si="33"/>
        <v>50</v>
      </c>
      <c r="P75">
        <f t="shared" si="16"/>
        <v>0.0007272564560013971</v>
      </c>
      <c r="Q75">
        <f t="shared" si="34"/>
        <v>172.55409284924502</v>
      </c>
      <c r="R75">
        <f t="shared" si="35"/>
        <v>124.95027938169171</v>
      </c>
      <c r="S75">
        <f t="shared" si="30"/>
        <v>47.60381346755331</v>
      </c>
      <c r="T75">
        <f aca="true" t="shared" si="37" ref="T75:T110">EXP(($F$5-($E$5^2)/2)*$D$5+$E$5*$K75*$D$5^0.5)*$C$5</f>
        <v>271.8281828459024</v>
      </c>
      <c r="U75">
        <f t="shared" si="17"/>
        <v>0.0005954272259028493</v>
      </c>
    </row>
    <row r="76" spans="7:21" ht="12.75">
      <c r="G76" s="16"/>
      <c r="H76" s="16"/>
      <c r="K76">
        <v>1.59999999999998</v>
      </c>
      <c r="L76" s="10">
        <f t="shared" si="31"/>
        <v>0.1109208346794591</v>
      </c>
      <c r="M76" s="11">
        <f t="shared" si="32"/>
        <v>0.011092088314914322</v>
      </c>
      <c r="N76">
        <f t="shared" si="36"/>
        <v>231.63669767810734</v>
      </c>
      <c r="O76">
        <f t="shared" si="33"/>
        <v>50</v>
      </c>
      <c r="P76">
        <f aca="true" t="shared" si="38" ref="P76:P109">M76/(N77-N75)</f>
        <v>0.000598411817292944</v>
      </c>
      <c r="Q76">
        <f t="shared" si="34"/>
        <v>181.63669767810734</v>
      </c>
      <c r="R76">
        <f t="shared" si="35"/>
        <v>131.52719675374937</v>
      </c>
      <c r="S76">
        <f t="shared" si="30"/>
        <v>50.109500924357974</v>
      </c>
      <c r="T76">
        <f t="shared" si="37"/>
        <v>282.9217014351537</v>
      </c>
      <c r="U76">
        <f aca="true" t="shared" si="39" ref="U76:U109">M76/(T77-T75)</f>
        <v>0.0004899381578230158</v>
      </c>
    </row>
    <row r="77" spans="7:21" ht="12.75">
      <c r="G77" s="16"/>
      <c r="H77" s="16"/>
      <c r="K77">
        <v>1.69999999999998</v>
      </c>
      <c r="L77" s="10">
        <f t="shared" si="31"/>
        <v>0.09404907737689014</v>
      </c>
      <c r="M77" s="11">
        <f t="shared" si="32"/>
        <v>0.009404911847403014</v>
      </c>
      <c r="N77">
        <f t="shared" si="36"/>
        <v>241.08997064171908</v>
      </c>
      <c r="O77">
        <f t="shared" si="33"/>
        <v>50</v>
      </c>
      <c r="P77">
        <f t="shared" si="38"/>
        <v>0.0004874945810665749</v>
      </c>
      <c r="Q77">
        <f t="shared" si="34"/>
        <v>191.08997064171908</v>
      </c>
      <c r="R77">
        <f t="shared" si="35"/>
        <v>138.37252321556008</v>
      </c>
      <c r="S77">
        <f t="shared" si="30"/>
        <v>52.717447426159</v>
      </c>
      <c r="T77">
        <f t="shared" si="37"/>
        <v>294.46795510655005</v>
      </c>
      <c r="U77">
        <f t="shared" si="39"/>
        <v>0.00039912680547807115</v>
      </c>
    </row>
    <row r="78" spans="7:21" ht="12.75">
      <c r="G78" s="16"/>
      <c r="H78" s="16"/>
      <c r="K78">
        <v>1.79999999999998</v>
      </c>
      <c r="L78" s="10">
        <f t="shared" si="31"/>
        <v>0.078950158300897</v>
      </c>
      <c r="M78" s="11">
        <f t="shared" si="32"/>
        <v>0.00789501928001797</v>
      </c>
      <c r="N78">
        <f t="shared" si="36"/>
        <v>250.92903899362778</v>
      </c>
      <c r="O78">
        <f t="shared" si="33"/>
        <v>50</v>
      </c>
      <c r="P78">
        <f t="shared" si="38"/>
        <v>0.0003931845814920788</v>
      </c>
      <c r="Q78">
        <f t="shared" si="34"/>
        <v>200.92903899362778</v>
      </c>
      <c r="R78">
        <f t="shared" si="35"/>
        <v>145.49721274987692</v>
      </c>
      <c r="S78">
        <f t="shared" si="30"/>
        <v>55.431826243750855</v>
      </c>
      <c r="T78">
        <f t="shared" si="37"/>
        <v>306.4854203292978</v>
      </c>
      <c r="U78">
        <f t="shared" si="39"/>
        <v>0.00032191230850366076</v>
      </c>
    </row>
    <row r="79" spans="7:21" ht="12.75">
      <c r="G79" s="16"/>
      <c r="H79" s="16"/>
      <c r="K79">
        <v>1.89999999999998</v>
      </c>
      <c r="L79" s="10">
        <f t="shared" si="31"/>
        <v>0.0656158147746791</v>
      </c>
      <c r="M79" s="11">
        <f t="shared" si="32"/>
        <v>0.006561584344718075</v>
      </c>
      <c r="N79">
        <f t="shared" si="36"/>
        <v>261.1696473423097</v>
      </c>
      <c r="O79">
        <f t="shared" si="33"/>
        <v>50</v>
      </c>
      <c r="P79">
        <f t="shared" si="38"/>
        <v>0.00031396426528754314</v>
      </c>
      <c r="Q79">
        <f t="shared" si="34"/>
        <v>211.1696473423097</v>
      </c>
      <c r="R79">
        <f t="shared" si="35"/>
        <v>152.91266637996966</v>
      </c>
      <c r="S79">
        <f t="shared" si="30"/>
        <v>58.25698096234005</v>
      </c>
      <c r="T79">
        <f t="shared" si="37"/>
        <v>318.99332761161594</v>
      </c>
      <c r="U79">
        <f t="shared" si="39"/>
        <v>0.0002570521993584459</v>
      </c>
    </row>
    <row r="80" spans="7:21" ht="12.75">
      <c r="G80" s="16"/>
      <c r="H80" s="16"/>
      <c r="K80">
        <v>1.99999999999998</v>
      </c>
      <c r="L80" s="10">
        <f t="shared" si="31"/>
        <v>0.05399096651319022</v>
      </c>
      <c r="M80" s="11">
        <f t="shared" si="32"/>
        <v>0.005399099010591831</v>
      </c>
      <c r="N80">
        <f t="shared" si="36"/>
        <v>271.8281828459024</v>
      </c>
      <c r="O80">
        <f t="shared" si="33"/>
        <v>50</v>
      </c>
      <c r="P80">
        <f t="shared" si="38"/>
        <v>0.0002482109959614487</v>
      </c>
      <c r="Q80">
        <f t="shared" si="34"/>
        <v>221.8281828459024</v>
      </c>
      <c r="R80">
        <f t="shared" si="35"/>
        <v>160.63075041369424</v>
      </c>
      <c r="S80">
        <f t="shared" si="30"/>
        <v>61.19743243220817</v>
      </c>
      <c r="T80">
        <f t="shared" si="37"/>
        <v>332.01169227365216</v>
      </c>
      <c r="U80">
        <f t="shared" si="39"/>
        <v>0.00020321797564575294</v>
      </c>
    </row>
    <row r="81" spans="7:21" ht="12.75">
      <c r="G81" s="16"/>
      <c r="H81" s="16"/>
      <c r="K81">
        <v>2.09999999999997</v>
      </c>
      <c r="L81" s="10">
        <f t="shared" si="31"/>
        <v>0.04398359598042999</v>
      </c>
      <c r="M81" s="11">
        <f t="shared" si="32"/>
        <v>0.004398361520018262</v>
      </c>
      <c r="N81">
        <f t="shared" si="36"/>
        <v>282.92170143515256</v>
      </c>
      <c r="O81">
        <f t="shared" si="33"/>
        <v>50</v>
      </c>
      <c r="P81">
        <f t="shared" si="38"/>
        <v>0.00019427587298056467</v>
      </c>
      <c r="Q81">
        <f t="shared" si="34"/>
        <v>232.92170143515256</v>
      </c>
      <c r="R81">
        <f t="shared" si="35"/>
        <v>168.66381543211617</v>
      </c>
      <c r="S81">
        <f t="shared" si="30"/>
        <v>64.2578860030364</v>
      </c>
      <c r="T81">
        <f t="shared" si="37"/>
        <v>345.5613464762634</v>
      </c>
      <c r="U81">
        <f t="shared" si="39"/>
        <v>0.00015905963179026</v>
      </c>
    </row>
    <row r="82" spans="7:21" ht="12.75">
      <c r="G82" s="16"/>
      <c r="H82" s="16"/>
      <c r="K82">
        <v>2.19999999999997</v>
      </c>
      <c r="L82" s="10">
        <f t="shared" si="31"/>
        <v>0.03547459284623379</v>
      </c>
      <c r="M82" s="11">
        <f t="shared" si="32"/>
        <v>0.0035474608347760756</v>
      </c>
      <c r="N82">
        <f t="shared" si="36"/>
        <v>294.46795510654886</v>
      </c>
      <c r="O82">
        <f t="shared" si="33"/>
        <v>50</v>
      </c>
      <c r="P82">
        <f t="shared" si="38"/>
        <v>0.0001505475791284239</v>
      </c>
      <c r="Q82">
        <f t="shared" si="34"/>
        <v>244.46795510654886</v>
      </c>
      <c r="R82">
        <f t="shared" si="35"/>
        <v>177.02471605307852</v>
      </c>
      <c r="S82">
        <f t="shared" si="30"/>
        <v>67.44323905347034</v>
      </c>
      <c r="T82">
        <f t="shared" si="37"/>
        <v>359.66397255692385</v>
      </c>
      <c r="U82">
        <f t="shared" si="39"/>
        <v>0.00012325793283388142</v>
      </c>
    </row>
    <row r="83" spans="7:21" ht="12.75">
      <c r="G83" s="16"/>
      <c r="H83" s="16"/>
      <c r="K83">
        <v>2.29999999999997</v>
      </c>
      <c r="L83" s="10">
        <f t="shared" si="31"/>
        <v>0.028327037741603125</v>
      </c>
      <c r="M83" s="11">
        <f t="shared" si="32"/>
        <v>0.002832705011982382</v>
      </c>
      <c r="N83">
        <f t="shared" si="36"/>
        <v>306.4854203292965</v>
      </c>
      <c r="O83">
        <f t="shared" si="33"/>
        <v>50</v>
      </c>
      <c r="P83">
        <f t="shared" si="38"/>
        <v>0.00011550099846178783</v>
      </c>
      <c r="Q83">
        <f t="shared" si="34"/>
        <v>256.4854203292965</v>
      </c>
      <c r="R83">
        <f t="shared" si="35"/>
        <v>185.72683150132798</v>
      </c>
      <c r="S83">
        <f t="shared" si="30"/>
        <v>70.75858882796855</v>
      </c>
      <c r="T83">
        <f t="shared" si="37"/>
        <v>374.3421377260818</v>
      </c>
      <c r="U83">
        <f t="shared" si="39"/>
        <v>9.456421945187838E-05</v>
      </c>
    </row>
    <row r="84" spans="7:21" ht="12.75">
      <c r="G84" s="16"/>
      <c r="H84" s="16"/>
      <c r="K84">
        <v>2.39999999999997</v>
      </c>
      <c r="L84" s="10">
        <f t="shared" si="31"/>
        <v>0.022394530294844502</v>
      </c>
      <c r="M84" s="11">
        <f t="shared" si="32"/>
        <v>0.0022394540080704958</v>
      </c>
      <c r="N84">
        <f t="shared" si="36"/>
        <v>318.9933276116147</v>
      </c>
      <c r="O84">
        <f t="shared" si="33"/>
        <v>50</v>
      </c>
      <c r="P84">
        <f t="shared" si="38"/>
        <v>8.773133863622445E-05</v>
      </c>
      <c r="Q84">
        <f t="shared" si="34"/>
        <v>268.9933276116147</v>
      </c>
      <c r="R84">
        <f t="shared" si="35"/>
        <v>194.78408701813208</v>
      </c>
      <c r="S84">
        <f t="shared" si="30"/>
        <v>74.20924059348262</v>
      </c>
      <c r="T84">
        <f t="shared" si="37"/>
        <v>389.61933017951685</v>
      </c>
      <c r="U84">
        <f t="shared" si="39"/>
        <v>7.182834495017539E-05</v>
      </c>
    </row>
    <row r="85" spans="7:21" ht="12.75">
      <c r="G85" s="16"/>
      <c r="H85" s="16"/>
      <c r="K85">
        <v>2.49999999999997</v>
      </c>
      <c r="L85" s="10">
        <f t="shared" si="31"/>
        <v>0.017528300493569862</v>
      </c>
      <c r="M85" s="11">
        <f t="shared" si="32"/>
        <v>0.0017528308153007249</v>
      </c>
      <c r="N85">
        <f t="shared" si="36"/>
        <v>332.01169227365074</v>
      </c>
      <c r="O85">
        <f t="shared" si="33"/>
        <v>50</v>
      </c>
      <c r="P85">
        <f t="shared" si="38"/>
        <v>6.597521720496195E-05</v>
      </c>
      <c r="Q85">
        <f t="shared" si="34"/>
        <v>282.01169227365074</v>
      </c>
      <c r="R85">
        <f t="shared" si="35"/>
        <v>204.21097614463514</v>
      </c>
      <c r="S85">
        <f t="shared" si="30"/>
        <v>77.80071612901561</v>
      </c>
      <c r="T85">
        <f t="shared" si="37"/>
        <v>405.5199966844626</v>
      </c>
      <c r="U85">
        <f t="shared" si="39"/>
        <v>5.4015939266701834E-05</v>
      </c>
    </row>
    <row r="86" spans="7:21" ht="12.75">
      <c r="G86" s="16"/>
      <c r="H86" s="16"/>
      <c r="K86">
        <v>2.59999999999997</v>
      </c>
      <c r="L86" s="10">
        <f t="shared" si="31"/>
        <v>0.013582969233686683</v>
      </c>
      <c r="M86" s="11">
        <f t="shared" si="32"/>
        <v>0.001358297516911108</v>
      </c>
      <c r="N86">
        <f t="shared" si="36"/>
        <v>345.5613464762634</v>
      </c>
      <c r="O86">
        <f t="shared" si="33"/>
        <v>50</v>
      </c>
      <c r="P86">
        <f t="shared" si="38"/>
        <v>4.912063319901842E-05</v>
      </c>
      <c r="Q86">
        <f t="shared" si="34"/>
        <v>295.5613464762634</v>
      </c>
      <c r="R86">
        <f t="shared" si="35"/>
        <v>214.02258391461663</v>
      </c>
      <c r="S86">
        <f t="shared" si="30"/>
        <v>81.53876256164675</v>
      </c>
      <c r="T86">
        <f t="shared" si="37"/>
        <v>422.06958169965026</v>
      </c>
      <c r="U86">
        <f t="shared" si="39"/>
        <v>4.021657301069976E-05</v>
      </c>
    </row>
    <row r="87" spans="7:21" ht="12.75">
      <c r="G87" s="16"/>
      <c r="H87" s="16"/>
      <c r="K87">
        <v>2.69999999999997</v>
      </c>
      <c r="L87" s="10">
        <f t="shared" si="31"/>
        <v>0.010420934814423442</v>
      </c>
      <c r="M87" s="11">
        <f t="shared" si="32"/>
        <v>0.0010420939368116354</v>
      </c>
      <c r="N87">
        <f t="shared" si="36"/>
        <v>359.66397255692385</v>
      </c>
      <c r="O87">
        <f t="shared" si="33"/>
        <v>50</v>
      </c>
      <c r="P87">
        <f t="shared" si="38"/>
        <v>3.620796689591401E-05</v>
      </c>
      <c r="Q87">
        <f t="shared" si="34"/>
        <v>309.66397255692385</v>
      </c>
      <c r="R87">
        <f t="shared" si="35"/>
        <v>224.23461099376317</v>
      </c>
      <c r="S87">
        <f t="shared" si="30"/>
        <v>85.42936156316067</v>
      </c>
      <c r="T87">
        <f t="shared" si="37"/>
        <v>439.2945680918704</v>
      </c>
      <c r="U87">
        <f t="shared" si="39"/>
        <v>2.964457600411433E-05</v>
      </c>
    </row>
    <row r="88" spans="7:21" ht="12.75">
      <c r="G88" s="16"/>
      <c r="H88" s="16"/>
      <c r="K88">
        <v>2.79999999999997</v>
      </c>
      <c r="L88" s="10">
        <f t="shared" si="31"/>
        <v>0.00791545158298063</v>
      </c>
      <c r="M88" s="11">
        <f t="shared" si="32"/>
        <v>0.0007915455041838824</v>
      </c>
      <c r="N88">
        <f t="shared" si="36"/>
        <v>374.3421377260818</v>
      </c>
      <c r="O88">
        <f t="shared" si="33"/>
        <v>50</v>
      </c>
      <c r="P88">
        <f t="shared" si="38"/>
        <v>2.6424171400540472E-05</v>
      </c>
      <c r="Q88">
        <f t="shared" si="34"/>
        <v>324.3421377260818</v>
      </c>
      <c r="R88">
        <f t="shared" si="35"/>
        <v>234.8633988040833</v>
      </c>
      <c r="S88">
        <f t="shared" si="30"/>
        <v>89.47873892199848</v>
      </c>
      <c r="T88">
        <f t="shared" si="37"/>
        <v>457.2225195142105</v>
      </c>
      <c r="U88">
        <f t="shared" si="39"/>
        <v>2.1634281750226157E-05</v>
      </c>
    </row>
    <row r="89" spans="7:21" ht="12.75">
      <c r="G89" s="16"/>
      <c r="H89" s="16"/>
      <c r="K89">
        <v>2.89999999999997</v>
      </c>
      <c r="L89" s="10">
        <f t="shared" si="31"/>
        <v>0.0059525324197763725</v>
      </c>
      <c r="M89" s="11">
        <f t="shared" si="32"/>
        <v>0.0005952535020887039</v>
      </c>
      <c r="N89">
        <f t="shared" si="36"/>
        <v>389.6193301795168</v>
      </c>
      <c r="O89">
        <f t="shared" si="33"/>
        <v>50</v>
      </c>
      <c r="P89">
        <f t="shared" si="38"/>
        <v>1.9092186634217103E-05</v>
      </c>
      <c r="Q89">
        <f t="shared" si="34"/>
        <v>339.6193301795168</v>
      </c>
      <c r="R89">
        <f t="shared" si="35"/>
        <v>245.9259556736692</v>
      </c>
      <c r="S89">
        <f t="shared" si="30"/>
        <v>93.69337450584761</v>
      </c>
      <c r="T89">
        <f t="shared" si="37"/>
        <v>475.88212451377973</v>
      </c>
      <c r="U89">
        <f t="shared" si="39"/>
        <v>1.5631360340937956E-05</v>
      </c>
    </row>
    <row r="90" spans="7:21" ht="12.75">
      <c r="G90" s="16"/>
      <c r="H90" s="16"/>
      <c r="K90">
        <v>2.99999999999997</v>
      </c>
      <c r="L90" s="10">
        <f t="shared" si="31"/>
        <v>0.004431848411938409</v>
      </c>
      <c r="M90" s="11">
        <f t="shared" si="32"/>
        <v>0.0004431850348547462</v>
      </c>
      <c r="N90">
        <f t="shared" si="36"/>
        <v>405.51999668446257</v>
      </c>
      <c r="O90">
        <f t="shared" si="33"/>
        <v>50</v>
      </c>
      <c r="P90">
        <f t="shared" si="38"/>
        <v>1.3657368251206833E-05</v>
      </c>
      <c r="Q90">
        <f t="shared" si="34"/>
        <v>355.51999668446257</v>
      </c>
      <c r="R90">
        <f t="shared" si="35"/>
        <v>257.43998405365016</v>
      </c>
      <c r="S90">
        <f t="shared" si="30"/>
        <v>98.0800126308124</v>
      </c>
      <c r="T90">
        <f t="shared" si="37"/>
        <v>495.30324243950554</v>
      </c>
      <c r="U90">
        <f t="shared" si="39"/>
        <v>1.1181707393373897E-05</v>
      </c>
    </row>
    <row r="91" spans="7:21" ht="12.75">
      <c r="G91" s="16"/>
      <c r="H91" s="16"/>
      <c r="K91">
        <v>3.09999999999997</v>
      </c>
      <c r="L91" s="10">
        <f t="shared" si="31"/>
        <v>0.0032668190562002266</v>
      </c>
      <c r="M91" s="11">
        <f t="shared" si="32"/>
        <v>0.00032668204837200265</v>
      </c>
      <c r="N91">
        <f t="shared" si="36"/>
        <v>422.0695816996502</v>
      </c>
      <c r="O91">
        <f t="shared" si="33"/>
        <v>50</v>
      </c>
      <c r="P91">
        <f t="shared" si="38"/>
        <v>9.67242617030962E-06</v>
      </c>
      <c r="Q91">
        <f t="shared" si="34"/>
        <v>372.0695816996502</v>
      </c>
      <c r="R91">
        <f t="shared" si="35"/>
        <v>269.42390884589133</v>
      </c>
      <c r="S91">
        <f t="shared" si="30"/>
        <v>102.64567285375885</v>
      </c>
      <c r="T91">
        <f t="shared" si="37"/>
        <v>515.5169512234619</v>
      </c>
      <c r="U91">
        <f t="shared" si="39"/>
        <v>7.919112762508774E-06</v>
      </c>
    </row>
    <row r="92" spans="7:21" ht="12.75">
      <c r="G92" s="16"/>
      <c r="H92" s="16"/>
      <c r="K92">
        <v>3.19999999999997</v>
      </c>
      <c r="L92" s="10">
        <f t="shared" si="31"/>
        <v>0.002384088201465071</v>
      </c>
      <c r="M92" s="11">
        <f t="shared" si="32"/>
        <v>0.0002384089243253139</v>
      </c>
      <c r="N92">
        <f t="shared" si="36"/>
        <v>439.2945680918704</v>
      </c>
      <c r="O92">
        <f t="shared" si="33"/>
        <v>50</v>
      </c>
      <c r="P92">
        <f t="shared" si="38"/>
        <v>6.782048362016722E-06</v>
      </c>
      <c r="Q92">
        <f t="shared" si="34"/>
        <v>389.2945680918704</v>
      </c>
      <c r="R92">
        <f t="shared" si="35"/>
        <v>281.8969068867673</v>
      </c>
      <c r="S92">
        <f t="shared" si="30"/>
        <v>107.39766120510315</v>
      </c>
      <c r="T92">
        <f t="shared" si="37"/>
        <v>536.5555971121911</v>
      </c>
      <c r="U92">
        <f t="shared" si="39"/>
        <v>5.552671562845238E-06</v>
      </c>
    </row>
    <row r="93" spans="7:21" ht="12.75">
      <c r="G93" s="16"/>
      <c r="H93" s="16"/>
      <c r="K93">
        <v>3.29999999999997</v>
      </c>
      <c r="L93" s="10">
        <f t="shared" si="31"/>
        <v>0.001722568939053851</v>
      </c>
      <c r="M93" s="11">
        <f t="shared" si="32"/>
        <v>0.00017225696917742267</v>
      </c>
      <c r="N93">
        <f t="shared" si="36"/>
        <v>457.22251951421043</v>
      </c>
      <c r="O93">
        <f t="shared" si="33"/>
        <v>50</v>
      </c>
      <c r="P93">
        <f t="shared" si="38"/>
        <v>4.708075259004506E-06</v>
      </c>
      <c r="Q93">
        <f t="shared" si="34"/>
        <v>407.22251951421043</v>
      </c>
      <c r="R93">
        <f t="shared" si="35"/>
        <v>294.8789376341914</v>
      </c>
      <c r="S93">
        <f t="shared" si="30"/>
        <v>112.34358188001902</v>
      </c>
      <c r="T93">
        <f t="shared" si="37"/>
        <v>558.4528464275987</v>
      </c>
      <c r="U93">
        <f t="shared" si="39"/>
        <v>3.854646002352576E-06</v>
      </c>
    </row>
    <row r="94" spans="7:21" ht="12.75">
      <c r="G94" s="16"/>
      <c r="H94" s="16"/>
      <c r="K94">
        <v>3.39999999999997</v>
      </c>
      <c r="L94" s="10">
        <f t="shared" si="31"/>
        <v>0.0012322191684731446</v>
      </c>
      <c r="M94" s="11">
        <f t="shared" si="32"/>
        <v>0.00012322197069226977</v>
      </c>
      <c r="N94">
        <f t="shared" si="36"/>
        <v>475.88212451377973</v>
      </c>
      <c r="O94">
        <f t="shared" si="33"/>
        <v>50</v>
      </c>
      <c r="P94">
        <f t="shared" si="38"/>
        <v>3.2358096492548415E-06</v>
      </c>
      <c r="Q94">
        <f t="shared" si="34"/>
        <v>425.88212451377973</v>
      </c>
      <c r="R94">
        <f t="shared" si="35"/>
        <v>308.39077510700736</v>
      </c>
      <c r="S94">
        <f t="shared" si="30"/>
        <v>117.49134940677234</v>
      </c>
      <c r="T94">
        <f t="shared" si="37"/>
        <v>581.2437394402519</v>
      </c>
      <c r="U94">
        <f t="shared" si="39"/>
        <v>2.649256870951419E-06</v>
      </c>
    </row>
    <row r="95" spans="7:21" ht="12.75">
      <c r="G95" s="16"/>
      <c r="H95" s="16"/>
      <c r="K95">
        <v>3.49999999999997</v>
      </c>
      <c r="L95" s="10">
        <f t="shared" si="31"/>
        <v>0.0008726826950458523</v>
      </c>
      <c r="M95" s="11">
        <f t="shared" si="32"/>
        <v>8.726830763867852E-05</v>
      </c>
      <c r="N95">
        <f t="shared" si="36"/>
        <v>495.3032424395055</v>
      </c>
      <c r="O95">
        <f t="shared" si="33"/>
        <v>50</v>
      </c>
      <c r="P95">
        <f t="shared" si="38"/>
        <v>2.2018087344724093E-06</v>
      </c>
      <c r="Q95">
        <f t="shared" si="34"/>
        <v>445.3032424395055</v>
      </c>
      <c r="R95">
        <f t="shared" si="35"/>
        <v>322.4540411278506</v>
      </c>
      <c r="S95">
        <f t="shared" si="30"/>
        <v>122.84920131165487</v>
      </c>
      <c r="T95">
        <f t="shared" si="37"/>
        <v>604.9647464412873</v>
      </c>
      <c r="U95">
        <f t="shared" si="39"/>
        <v>1.8026885233082754E-06</v>
      </c>
    </row>
    <row r="96" spans="7:21" ht="12.75">
      <c r="G96" s="16"/>
      <c r="H96" s="16"/>
      <c r="K96">
        <v>3.59999999999997</v>
      </c>
      <c r="L96" s="10">
        <f t="shared" si="31"/>
        <v>0.0006119019301138388</v>
      </c>
      <c r="M96" s="11">
        <f t="shared" si="32"/>
        <v>6.119021974999738E-05</v>
      </c>
      <c r="N96">
        <f t="shared" si="36"/>
        <v>515.5169512234619</v>
      </c>
      <c r="O96">
        <f t="shared" si="33"/>
        <v>50</v>
      </c>
      <c r="P96">
        <f t="shared" si="38"/>
        <v>1.4833145946578747E-06</v>
      </c>
      <c r="Q96">
        <f t="shared" si="34"/>
        <v>465.5169512234619</v>
      </c>
      <c r="R96">
        <f t="shared" si="35"/>
        <v>337.091239922678</v>
      </c>
      <c r="S96">
        <f t="shared" si="30"/>
        <v>128.42571130078386</v>
      </c>
      <c r="T96">
        <f t="shared" si="37"/>
        <v>629.6538261026581</v>
      </c>
      <c r="U96">
        <f t="shared" si="39"/>
        <v>1.2144352751358015E-06</v>
      </c>
    </row>
    <row r="97" spans="7:21" ht="12.75">
      <c r="G97" s="16"/>
      <c r="H97" s="16"/>
      <c r="K97">
        <v>3.69999999999997</v>
      </c>
      <c r="L97" s="10">
        <f t="shared" si="31"/>
        <v>0.00042478027055079903</v>
      </c>
      <c r="M97" s="11">
        <f t="shared" si="32"/>
        <v>4.2478045616935836E-05</v>
      </c>
      <c r="N97">
        <f t="shared" si="36"/>
        <v>536.555597112191</v>
      </c>
      <c r="O97">
        <f t="shared" si="33"/>
        <v>50</v>
      </c>
      <c r="P97">
        <f t="shared" si="38"/>
        <v>9.893364378447408E-07</v>
      </c>
      <c r="Q97">
        <f t="shared" si="34"/>
        <v>486.555597112191</v>
      </c>
      <c r="R97">
        <f t="shared" si="35"/>
        <v>352.3257941323302</v>
      </c>
      <c r="S97">
        <f t="shared" si="30"/>
        <v>134.22980297986075</v>
      </c>
      <c r="T97">
        <f t="shared" si="37"/>
        <v>655.350486219107</v>
      </c>
      <c r="U97">
        <f t="shared" si="39"/>
        <v>8.100001668041119E-07</v>
      </c>
    </row>
    <row r="98" spans="7:21" ht="12.75">
      <c r="G98" s="16"/>
      <c r="H98" s="16"/>
      <c r="K98">
        <v>3.79999999999997</v>
      </c>
      <c r="L98" s="10">
        <f t="shared" si="31"/>
        <v>0.00029194692579149345</v>
      </c>
      <c r="M98" s="11">
        <f t="shared" si="32"/>
        <v>2.9194705336513925E-05</v>
      </c>
      <c r="N98">
        <f t="shared" si="36"/>
        <v>558.4528464275987</v>
      </c>
      <c r="O98">
        <f t="shared" si="33"/>
        <v>50</v>
      </c>
      <c r="P98">
        <f t="shared" si="38"/>
        <v>6.532987010780651E-07</v>
      </c>
      <c r="Q98">
        <f t="shared" si="34"/>
        <v>508.45284642759873</v>
      </c>
      <c r="R98">
        <f t="shared" si="35"/>
        <v>368.1820822937543</v>
      </c>
      <c r="S98">
        <f t="shared" si="30"/>
        <v>140.2707641338444</v>
      </c>
      <c r="T98">
        <f t="shared" si="37"/>
        <v>682.0958469290669</v>
      </c>
      <c r="U98">
        <f t="shared" si="39"/>
        <v>5.348757375185124E-07</v>
      </c>
    </row>
    <row r="99" spans="7:21" ht="12.75">
      <c r="G99" s="16"/>
      <c r="H99" s="16"/>
      <c r="K99">
        <v>3.89999999999997</v>
      </c>
      <c r="L99" s="10">
        <f t="shared" si="31"/>
        <v>0.0001986554713927958</v>
      </c>
      <c r="M99" s="11">
        <f t="shared" si="32"/>
        <v>1.9865555820036427E-05</v>
      </c>
      <c r="N99">
        <f t="shared" si="36"/>
        <v>581.2437394402519</v>
      </c>
      <c r="O99">
        <f t="shared" si="33"/>
        <v>50</v>
      </c>
      <c r="P99">
        <f t="shared" si="38"/>
        <v>4.271069514294171E-07</v>
      </c>
      <c r="Q99">
        <f t="shared" si="34"/>
        <v>531.2437394402519</v>
      </c>
      <c r="R99">
        <f t="shared" si="35"/>
        <v>384.68547785086366</v>
      </c>
      <c r="S99">
        <f t="shared" si="30"/>
        <v>146.55826158938828</v>
      </c>
      <c r="T99">
        <f t="shared" si="37"/>
        <v>709.9327065156548</v>
      </c>
      <c r="U99">
        <f t="shared" si="39"/>
        <v>3.496855959886479E-07</v>
      </c>
    </row>
    <row r="100" spans="7:21" ht="12.75">
      <c r="G100" s="16"/>
      <c r="H100" s="16"/>
      <c r="K100">
        <v>3.99999999999997</v>
      </c>
      <c r="L100" s="10">
        <f t="shared" si="31"/>
        <v>0.00013383022576490152</v>
      </c>
      <c r="M100" s="11">
        <f t="shared" si="32"/>
        <v>1.3383028424542765E-05</v>
      </c>
      <c r="N100">
        <f t="shared" si="36"/>
        <v>604.9647464412874</v>
      </c>
      <c r="O100">
        <f t="shared" si="33"/>
        <v>50</v>
      </c>
      <c r="P100">
        <f t="shared" si="38"/>
        <v>2.7645123872367716E-07</v>
      </c>
      <c r="Q100">
        <f t="shared" si="34"/>
        <v>554.9647464412874</v>
      </c>
      <c r="R100">
        <f t="shared" si="35"/>
        <v>401.86238975746187</v>
      </c>
      <c r="S100">
        <f t="shared" si="30"/>
        <v>153.10235668382555</v>
      </c>
      <c r="T100">
        <f t="shared" si="37"/>
        <v>738.9056098930562</v>
      </c>
      <c r="U100">
        <f t="shared" si="39"/>
        <v>2.2633913086957683E-07</v>
      </c>
    </row>
    <row r="101" spans="7:21" ht="12.75">
      <c r="G101" s="16"/>
      <c r="H101" s="16"/>
      <c r="K101">
        <v>4.09999999999997</v>
      </c>
      <c r="L101" s="10">
        <f t="shared" si="31"/>
        <v>8.926165717714372E-05</v>
      </c>
      <c r="M101" s="11">
        <f t="shared" si="32"/>
        <v>8.926169618229852E-06</v>
      </c>
      <c r="N101">
        <f t="shared" si="36"/>
        <v>629.6538261026582</v>
      </c>
      <c r="O101">
        <f t="shared" si="33"/>
        <v>50</v>
      </c>
      <c r="P101">
        <f t="shared" si="38"/>
        <v>1.7715666491333803E-07</v>
      </c>
      <c r="Q101">
        <f t="shared" si="34"/>
        <v>579.6538261026582</v>
      </c>
      <c r="R101">
        <f t="shared" si="35"/>
        <v>419.74030473720273</v>
      </c>
      <c r="S101">
        <f t="shared" si="30"/>
        <v>159.91352136545544</v>
      </c>
      <c r="T101">
        <f t="shared" si="37"/>
        <v>769.0609198878907</v>
      </c>
      <c r="U101">
        <f t="shared" si="39"/>
        <v>1.4504360967728082E-07</v>
      </c>
    </row>
    <row r="102" spans="7:21" ht="12.75">
      <c r="G102" s="16"/>
      <c r="H102" s="16"/>
      <c r="K102">
        <v>4.19999999999997</v>
      </c>
      <c r="L102" s="10">
        <f t="shared" si="31"/>
        <v>5.8943067756547295E-05</v>
      </c>
      <c r="M102" s="11">
        <f t="shared" si="32"/>
        <v>5.894309351322217E-06</v>
      </c>
      <c r="N102">
        <f t="shared" si="36"/>
        <v>655.3504862191071</v>
      </c>
      <c r="O102">
        <f t="shared" si="33"/>
        <v>50</v>
      </c>
      <c r="P102">
        <f t="shared" si="38"/>
        <v>1.1239668606275311E-07</v>
      </c>
      <c r="Q102">
        <f t="shared" si="34"/>
        <v>605.3504862191071</v>
      </c>
      <c r="R102">
        <f t="shared" si="35"/>
        <v>438.34783126821264</v>
      </c>
      <c r="S102">
        <f t="shared" si="30"/>
        <v>167.00265495089448</v>
      </c>
      <c r="T102">
        <f t="shared" si="37"/>
        <v>800.4468914296258</v>
      </c>
      <c r="U102">
        <f t="shared" si="39"/>
        <v>9.202262342362746E-08</v>
      </c>
    </row>
    <row r="103" spans="7:21" ht="12.75">
      <c r="G103" s="16"/>
      <c r="H103" s="16"/>
      <c r="K103">
        <v>4.29999999999997</v>
      </c>
      <c r="L103" s="10">
        <f t="shared" si="31"/>
        <v>3.853519674209213E-05</v>
      </c>
      <c r="M103" s="11">
        <f t="shared" si="32"/>
        <v>3.853521358102793E-06</v>
      </c>
      <c r="N103">
        <f t="shared" si="36"/>
        <v>682.0958469290669</v>
      </c>
      <c r="O103">
        <f t="shared" si="33"/>
        <v>50</v>
      </c>
      <c r="P103">
        <f t="shared" si="38"/>
        <v>7.060030422299474E-08</v>
      </c>
      <c r="Q103">
        <f t="shared" si="34"/>
        <v>632.0958469290669</v>
      </c>
      <c r="R103">
        <f t="shared" si="35"/>
        <v>457.7147453627583</v>
      </c>
      <c r="S103">
        <f t="shared" si="30"/>
        <v>174.38110156630853</v>
      </c>
      <c r="T103">
        <f t="shared" si="37"/>
        <v>833.1137487687593</v>
      </c>
      <c r="U103">
        <f t="shared" si="39"/>
        <v>5.780264024402704E-08</v>
      </c>
    </row>
    <row r="104" spans="7:21" ht="12.75">
      <c r="G104" s="16"/>
      <c r="H104" s="16"/>
      <c r="K104">
        <v>4.39999999999997</v>
      </c>
      <c r="L104" s="10">
        <f t="shared" si="31"/>
        <v>2.4942471290056856E-05</v>
      </c>
      <c r="M104" s="11">
        <f t="shared" si="32"/>
        <v>2.494248218930503E-06</v>
      </c>
      <c r="N104">
        <f t="shared" si="36"/>
        <v>709.9327065156549</v>
      </c>
      <c r="O104">
        <f t="shared" si="33"/>
        <v>50</v>
      </c>
      <c r="P104">
        <f t="shared" si="38"/>
        <v>4.390527417816479E-08</v>
      </c>
      <c r="Q104">
        <f t="shared" si="34"/>
        <v>659.9327065156549</v>
      </c>
      <c r="R104">
        <f t="shared" si="35"/>
        <v>477.8720382152201</v>
      </c>
      <c r="S104">
        <f t="shared" si="30"/>
        <v>182.06066830043486</v>
      </c>
      <c r="T104">
        <f t="shared" si="37"/>
        <v>867.1137658463354</v>
      </c>
      <c r="U104">
        <f t="shared" si="39"/>
        <v>3.594659819198409E-08</v>
      </c>
    </row>
    <row r="105" spans="7:21" ht="12.75">
      <c r="G105" s="16"/>
      <c r="H105" s="16"/>
      <c r="K105">
        <v>4.49999999999997</v>
      </c>
      <c r="L105" s="10">
        <f t="shared" si="31"/>
        <v>1.5983741106907633E-05</v>
      </c>
      <c r="M105" s="11">
        <f t="shared" si="32"/>
        <v>1.5983748091410452E-06</v>
      </c>
      <c r="N105">
        <f t="shared" si="36"/>
        <v>738.9056098930562</v>
      </c>
      <c r="O105">
        <f t="shared" si="33"/>
        <v>50</v>
      </c>
      <c r="P105">
        <f t="shared" si="38"/>
        <v>2.7032354234663447E-08</v>
      </c>
      <c r="Q105">
        <f t="shared" si="34"/>
        <v>688.9056098930562</v>
      </c>
      <c r="R105">
        <f t="shared" si="35"/>
        <v>498.8519657946132</v>
      </c>
      <c r="S105">
        <f aca="true" t="shared" si="40" ref="S105:S110">$S$6*MAX(0,N105-$S$5-$H$5)</f>
        <v>190.05364409844296</v>
      </c>
      <c r="T105">
        <f t="shared" si="37"/>
        <v>902.5013499434014</v>
      </c>
      <c r="U105">
        <f t="shared" si="39"/>
        <v>2.2132219740016766E-08</v>
      </c>
    </row>
    <row r="106" spans="7:21" ht="12.75">
      <c r="G106" s="16"/>
      <c r="H106" s="16"/>
      <c r="K106">
        <v>4.59999999999997</v>
      </c>
      <c r="L106" s="10">
        <f>EXP(-(K106^2)/2)/((2*PI())^0.5)</f>
        <v>1.0140852065488129E-05</v>
      </c>
      <c r="M106" s="11">
        <f>L106/$L$8</f>
        <v>1.014085649679175E-06</v>
      </c>
      <c r="N106">
        <f t="shared" si="36"/>
        <v>769.0609198878908</v>
      </c>
      <c r="O106">
        <f>IF(N106&gt;$H$5,$H$5,$G$5*N106)</f>
        <v>50</v>
      </c>
      <c r="P106">
        <f t="shared" si="38"/>
        <v>1.6478136697179045E-08</v>
      </c>
      <c r="Q106">
        <f t="shared" si="34"/>
        <v>719.0609198878908</v>
      </c>
      <c r="R106">
        <f t="shared" si="35"/>
        <v>520.6881004610219</v>
      </c>
      <c r="S106">
        <f t="shared" si="40"/>
        <v>198.37281942686886</v>
      </c>
      <c r="T106">
        <f t="shared" si="37"/>
        <v>939.3331287442674</v>
      </c>
      <c r="U106">
        <f t="shared" si="39"/>
        <v>1.3491157267403355E-08</v>
      </c>
    </row>
    <row r="107" spans="7:21" ht="12.75">
      <c r="G107" s="16"/>
      <c r="H107" s="16"/>
      <c r="K107">
        <v>4.69999999999997</v>
      </c>
      <c r="L107" s="10">
        <f>EXP(-(K107^2)/2)/((2*PI())^0.5)</f>
        <v>6.369825178867995E-06</v>
      </c>
      <c r="M107" s="11">
        <f>L107/$L$8</f>
        <v>6.369827962325361E-07</v>
      </c>
      <c r="N107">
        <f t="shared" si="36"/>
        <v>800.4468914296258</v>
      </c>
      <c r="O107">
        <f>IF(N107&gt;$H$5,$H$5,$G$5*N107)</f>
        <v>50</v>
      </c>
      <c r="P107">
        <f t="shared" si="38"/>
        <v>9.944647369396573E-09</v>
      </c>
      <c r="Q107">
        <f t="shared" si="34"/>
        <v>750.4468914296258</v>
      </c>
      <c r="R107">
        <f t="shared" si="35"/>
        <v>543.4153846885358</v>
      </c>
      <c r="S107">
        <f t="shared" si="40"/>
        <v>207.03150674108997</v>
      </c>
      <c r="T107">
        <f t="shared" si="37"/>
        <v>977.6680409528789</v>
      </c>
      <c r="U107">
        <f t="shared" si="39"/>
        <v>8.141988629841031E-09</v>
      </c>
    </row>
    <row r="108" spans="7:21" ht="12.75">
      <c r="G108" s="16"/>
      <c r="H108" s="16"/>
      <c r="K108">
        <v>4.79999999999997</v>
      </c>
      <c r="L108" s="10">
        <f>EXP(-(K108^2)/2)/((2*PI())^0.5)</f>
        <v>3.961299091032653E-06</v>
      </c>
      <c r="M108" s="11">
        <f>L108/$L$8</f>
        <v>3.9613008220231945E-07</v>
      </c>
      <c r="N108">
        <f t="shared" si="36"/>
        <v>833.1137487687591</v>
      </c>
      <c r="O108">
        <f>IF(N108&gt;$H$5,$H$5,$G$5*N108)</f>
        <v>50</v>
      </c>
      <c r="P108">
        <f t="shared" si="38"/>
        <v>5.941932716483455E-09</v>
      </c>
      <c r="Q108">
        <f t="shared" si="34"/>
        <v>783.1137487687591</v>
      </c>
      <c r="R108">
        <f t="shared" si="35"/>
        <v>567.0701869806649</v>
      </c>
      <c r="S108">
        <f t="shared" si="40"/>
        <v>216.04356178809422</v>
      </c>
      <c r="T108">
        <f t="shared" si="37"/>
        <v>1017.5674306073213</v>
      </c>
      <c r="U108">
        <f t="shared" si="39"/>
        <v>4.864843047705187E-09</v>
      </c>
    </row>
    <row r="109" spans="7:21" ht="12.75">
      <c r="G109" s="16"/>
      <c r="H109" s="16"/>
      <c r="K109">
        <v>4.89999999999996</v>
      </c>
      <c r="L109" s="10">
        <f>EXP(-(K109^2)/2)/((2*PI())^0.5)</f>
        <v>2.4389607458938333E-06</v>
      </c>
      <c r="M109" s="11">
        <f>L109/$L$8</f>
        <v>2.438961811659857E-07</v>
      </c>
      <c r="N109">
        <f t="shared" si="36"/>
        <v>867.1137658463318</v>
      </c>
      <c r="O109">
        <f>IF(N109&gt;$H$5,$H$5,$G$5*N109)</f>
        <v>50</v>
      </c>
      <c r="P109">
        <f t="shared" si="38"/>
        <v>3.514982173142637E-09</v>
      </c>
      <c r="Q109">
        <f t="shared" si="34"/>
        <v>817.1137658463318</v>
      </c>
      <c r="R109">
        <f t="shared" si="35"/>
        <v>591.6903600677015</v>
      </c>
      <c r="S109">
        <f t="shared" si="40"/>
        <v>225.42340577863033</v>
      </c>
      <c r="T109">
        <f t="shared" si="37"/>
        <v>1059.0951452433615</v>
      </c>
      <c r="U109">
        <f t="shared" si="39"/>
        <v>2.877824001672757E-09</v>
      </c>
    </row>
    <row r="110" spans="7:21" ht="12.75">
      <c r="G110" s="16"/>
      <c r="H110" s="16"/>
      <c r="K110">
        <v>4.99999999999996</v>
      </c>
      <c r="L110" s="10">
        <f>EXP(-(K110^2)/2)/((2*PI())^0.5)</f>
        <v>1.4867195147345937E-06</v>
      </c>
      <c r="M110" s="11">
        <f>L110/$L$8</f>
        <v>1.486720164394556E-07</v>
      </c>
      <c r="N110">
        <f t="shared" si="36"/>
        <v>902.5013499433977</v>
      </c>
      <c r="O110">
        <f>IF(N110&gt;$H$5,$H$5,$G$5*N110)</f>
        <v>50</v>
      </c>
      <c r="P110">
        <v>0</v>
      </c>
      <c r="Q110">
        <f t="shared" si="34"/>
        <v>852.5013499433977</v>
      </c>
      <c r="R110">
        <f t="shared" si="35"/>
        <v>617.3153014791728</v>
      </c>
      <c r="S110">
        <f t="shared" si="40"/>
        <v>235.18604846422485</v>
      </c>
      <c r="T110">
        <f t="shared" si="37"/>
        <v>1102.3176380641426</v>
      </c>
      <c r="U110">
        <v>0</v>
      </c>
    </row>
    <row r="111" spans="7:8" ht="12.75">
      <c r="G111" s="16"/>
      <c r="H111" s="16"/>
    </row>
    <row r="112" spans="7:8" ht="12.75">
      <c r="G112" s="16"/>
      <c r="H112" s="16"/>
    </row>
    <row r="113" spans="7:8" ht="12.75">
      <c r="G113" s="16"/>
      <c r="H113" s="16"/>
    </row>
    <row r="114" spans="7:8" ht="12.75">
      <c r="G114" s="16"/>
      <c r="H114" s="16"/>
    </row>
    <row r="115" spans="7:8" ht="12.75">
      <c r="G115" s="16"/>
      <c r="H115" s="16"/>
    </row>
    <row r="116" spans="7:8" ht="12.75">
      <c r="G116" s="16"/>
      <c r="H116" s="16"/>
    </row>
    <row r="117" spans="7:8" ht="12.75">
      <c r="G117" s="16"/>
      <c r="H117" s="16"/>
    </row>
    <row r="118" spans="7:8" ht="12.75">
      <c r="G118" s="16"/>
      <c r="H118" s="16"/>
    </row>
    <row r="119" spans="7:8" ht="12.75">
      <c r="G119" s="16"/>
      <c r="H119" s="16"/>
    </row>
    <row r="120" spans="7:8" ht="12.75">
      <c r="G120" s="16"/>
      <c r="H120" s="16"/>
    </row>
    <row r="121" spans="7:8" ht="12.75">
      <c r="G121" s="16"/>
      <c r="H121" s="16"/>
    </row>
    <row r="122" spans="7:8" ht="12.75">
      <c r="G122" s="16"/>
      <c r="H122" s="16"/>
    </row>
    <row r="123" spans="7:8" ht="12.75">
      <c r="G123" s="16"/>
      <c r="H123" s="16"/>
    </row>
    <row r="124" spans="7:8" ht="12.75">
      <c r="G124" s="16"/>
      <c r="H124" s="16"/>
    </row>
    <row r="125" spans="7:8" ht="12.75">
      <c r="G125" s="16"/>
      <c r="H125" s="16"/>
    </row>
    <row r="126" spans="7:8" ht="12.75">
      <c r="G126" s="16"/>
      <c r="H126" s="16"/>
    </row>
    <row r="127" spans="7:8" ht="12.75">
      <c r="G127" s="16"/>
      <c r="H127" s="16"/>
    </row>
    <row r="128" spans="7:8" ht="12.75">
      <c r="G128" s="16"/>
      <c r="H128" s="16"/>
    </row>
    <row r="129" spans="7:8" ht="12.75">
      <c r="G129" s="16"/>
      <c r="H129" s="16"/>
    </row>
    <row r="130" spans="7:8" ht="12.75">
      <c r="G130" s="16"/>
      <c r="H130" s="16"/>
    </row>
    <row r="131" spans="7:8" ht="12.75">
      <c r="G131" s="16"/>
      <c r="H131" s="16"/>
    </row>
    <row r="132" spans="7:8" ht="12.75">
      <c r="G132" s="16"/>
      <c r="H132" s="16"/>
    </row>
    <row r="133" spans="7:8" ht="12.75">
      <c r="G133" s="16"/>
      <c r="H133" s="16"/>
    </row>
    <row r="134" spans="7:8" ht="12.75">
      <c r="G134" s="16"/>
      <c r="H134" s="16"/>
    </row>
    <row r="135" spans="7:8" ht="12.75">
      <c r="G135" s="16"/>
      <c r="H135" s="16"/>
    </row>
    <row r="136" spans="7:8" ht="12.75">
      <c r="G136" s="16"/>
      <c r="H136" s="16"/>
    </row>
    <row r="137" spans="7:8" ht="12.75">
      <c r="G137" s="16"/>
      <c r="H137" s="1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csoka peti</dc:creator>
  <cp:keywords/>
  <dc:description/>
  <cp:lastModifiedBy>Windows-felhasználó</cp:lastModifiedBy>
  <dcterms:created xsi:type="dcterms:W3CDTF">2001-10-13T12:51:23Z</dcterms:created>
  <dcterms:modified xsi:type="dcterms:W3CDTF">2016-10-25T08:47:20Z</dcterms:modified>
  <cp:category/>
  <cp:version/>
  <cp:contentType/>
  <cp:contentStatus/>
</cp:coreProperties>
</file>