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ZTOCH-GYAK\1\"/>
    </mc:Choice>
  </mc:AlternateContent>
  <bookViews>
    <workbookView xWindow="0" yWindow="0" windowWidth="20490" windowHeight="7260" tabRatio="776" firstSheet="1" activeTab="8"/>
  </bookViews>
  <sheets>
    <sheet name="Leírás" sheetId="2" r:id="rId1"/>
    <sheet name="Adatok" sheetId="3" r:id="rId2"/>
    <sheet name="Normalitás vizgálat" sheetId="4" r:id="rId3"/>
    <sheet name="Konfidencia_int" sheetId="5" r:id="rId4"/>
    <sheet name="c_Hip" sheetId="6" r:id="rId5"/>
    <sheet name="d_Hip" sheetId="7" r:id="rId6"/>
    <sheet name="e_Hip" sheetId="8" r:id="rId7"/>
    <sheet name="f_Hip" sheetId="9" r:id="rId8"/>
    <sheet name="g_hip" sheetId="10" r:id="rId9"/>
  </sheets>
  <calcPr calcId="152511"/>
</workbook>
</file>

<file path=xl/calcChain.xml><?xml version="1.0" encoding="utf-8"?>
<calcChain xmlns="http://schemas.openxmlformats.org/spreadsheetml/2006/main">
  <c r="R8" i="4" l="1"/>
  <c r="J15" i="5" l="1"/>
  <c r="I15" i="5"/>
  <c r="I14" i="5"/>
  <c r="C12" i="7" l="1"/>
  <c r="C14" i="7" s="1"/>
  <c r="D16" i="7"/>
  <c r="D15" i="6"/>
  <c r="K10" i="5"/>
  <c r="I12" i="5"/>
  <c r="I13" i="5" s="1"/>
  <c r="K11" i="5"/>
  <c r="J13" i="5" l="1"/>
  <c r="J11" i="5"/>
  <c r="C12" i="8"/>
  <c r="C14" i="8" s="1"/>
  <c r="C27" i="6"/>
  <c r="C15" i="6"/>
  <c r="C12" i="6"/>
  <c r="C64" i="4"/>
  <c r="C63" i="4" s="1"/>
  <c r="O2" i="4" l="1"/>
  <c r="Q2" i="4" s="1"/>
  <c r="Q3" i="4" s="1"/>
  <c r="Q4" i="4" s="1"/>
  <c r="Q5" i="4" s="1"/>
  <c r="Q6" i="4" s="1"/>
  <c r="Q7" i="4" s="1"/>
</calcChain>
</file>

<file path=xl/sharedStrings.xml><?xml version="1.0" encoding="utf-8"?>
<sst xmlns="http://schemas.openxmlformats.org/spreadsheetml/2006/main" count="173" uniqueCount="102">
  <si>
    <t>BrandA</t>
  </si>
  <si>
    <t>A felmérések eredményei a következő munkalapon találhatók.</t>
  </si>
  <si>
    <t>a)</t>
  </si>
  <si>
    <t>b)</t>
  </si>
  <si>
    <t>c)</t>
  </si>
  <si>
    <t>d)</t>
  </si>
  <si>
    <t>e)</t>
  </si>
  <si>
    <t>Átlagok</t>
  </si>
  <si>
    <t>szórások</t>
  </si>
  <si>
    <t>Számítsa ki az átlagokat szórásokat, minimumokat maximumokat!</t>
  </si>
  <si>
    <t>int hossza</t>
  </si>
  <si>
    <t>Norm. Eloszlás( x,átlag, szórás,IGAZ)</t>
  </si>
  <si>
    <t xml:space="preserve">BrandA_sorba </t>
  </si>
  <si>
    <t>Kézzel</t>
  </si>
  <si>
    <t>Brand A</t>
  </si>
  <si>
    <t>Brand B</t>
  </si>
  <si>
    <t xml:space="preserve">minta </t>
  </si>
  <si>
    <t>hibatag</t>
  </si>
  <si>
    <t>Intervallum</t>
  </si>
  <si>
    <t>Inverz student(val)</t>
  </si>
  <si>
    <t>Válasz</t>
  </si>
  <si>
    <t>H0</t>
  </si>
  <si>
    <t>H1</t>
  </si>
  <si>
    <t>Próbafv</t>
  </si>
  <si>
    <t>z=</t>
  </si>
  <si>
    <t>Kritikus érték</t>
  </si>
  <si>
    <t>1-alfa/2</t>
  </si>
  <si>
    <t>alfa =</t>
  </si>
  <si>
    <t>Inverz.Stnorm</t>
  </si>
  <si>
    <t>Elfogadási tart</t>
  </si>
  <si>
    <t xml:space="preserve">Döntés: </t>
  </si>
  <si>
    <t>sp</t>
  </si>
  <si>
    <t>próbafv</t>
  </si>
  <si>
    <t>t=</t>
  </si>
  <si>
    <t>kritikus érték</t>
  </si>
  <si>
    <t>alfa</t>
  </si>
  <si>
    <t>Elfogadási tartomány</t>
  </si>
  <si>
    <t>Döntés:</t>
  </si>
  <si>
    <t>kritikus érték:</t>
  </si>
  <si>
    <t>f)</t>
  </si>
  <si>
    <t>Tesztelje a sokasági szórások egyenlőségét!</t>
  </si>
  <si>
    <t xml:space="preserve">próbafv </t>
  </si>
  <si>
    <t>Fpróba</t>
  </si>
  <si>
    <t>g)</t>
  </si>
  <si>
    <t>Tesztelje ANOVA-val a két átlag egyenlőségét (másik megoldás az e-re)</t>
  </si>
  <si>
    <t>Feladat</t>
  </si>
  <si>
    <t>Inverz.F(alfa/2;n1-1;n2-1)</t>
  </si>
  <si>
    <t>n1 számláló</t>
  </si>
  <si>
    <t>n2 nevező</t>
  </si>
  <si>
    <t>(1-alfa/2)</t>
  </si>
  <si>
    <t>val=1-alfa/2</t>
  </si>
  <si>
    <t>inverz.T(alfa;n1+n2-2)</t>
  </si>
  <si>
    <t xml:space="preserve">A teszteléseket alfa 0.05 szignifikancia szinten végezze el. </t>
  </si>
  <si>
    <t>Döntse el vizualizálás alapján, hogy az élethossz normálisnak tekinthető-e!</t>
  </si>
  <si>
    <t>alfa=</t>
  </si>
  <si>
    <t>Min</t>
  </si>
  <si>
    <t>Max</t>
  </si>
  <si>
    <t xml:space="preserve">Inverz.T </t>
  </si>
  <si>
    <t>Inverz.t</t>
  </si>
  <si>
    <t xml:space="preserve">Egy taxicég kerékabroncsokat akar vásárolni. Kétfajta, A és B  kerékabroncs közül választhat. </t>
  </si>
  <si>
    <t>A gyártó cég az abrancsok élettartamát km-ben mérte. Az élethossz tesztelési adatok hozzáférhetők. Az A abrancsot 60 esetben tesztelték, a B abroncsot pedig 118 esetben.</t>
  </si>
  <si>
    <t>Milyen konfidencia intervallumot adhat a gyártó cég az abroncsok élettartamára (km-ben mérve)? Konfidencia szint 0.95.</t>
  </si>
  <si>
    <t>Tesztelje ANOVA-val a két átlag egyenlőségét (másik megoldás az e-re)!</t>
  </si>
  <si>
    <t>BrandB</t>
  </si>
  <si>
    <t xml:space="preserve">Megjegyzés: A kétoldalú t értékhez az alfát kéri </t>
  </si>
  <si>
    <t>T eloszlás</t>
  </si>
  <si>
    <t>Norm. eloszlás</t>
  </si>
  <si>
    <t xml:space="preserve">Megjegyzés: A kétoldalú norm.elo. értékhez az (1-alfa/2)-t kéri </t>
  </si>
  <si>
    <t>A gyártó cég állítása az, hogy mindkét abroncs esetén az átlagos élettartam nem különbözik szignifikánsan 40 000 km-től. Tesztelje a gyártó cég állítását mindkét esetben.</t>
  </si>
  <si>
    <t>Mivel a próba fv értéke beleesik az elfogadási tartományba, így a H0 hipotézist elfogadjuk alfa=0,05 szignifikancia szinten.</t>
  </si>
  <si>
    <t xml:space="preserve">Tesztelje a taxiállomás azon föltevését, miszerint a két típusú abroncs szignifikánsan különbözik egymástól. </t>
  </si>
  <si>
    <t>Az egyik taxis azt állítja, hogy az A abroncs szignifikánsan jobb az B-nél. Tesztelje a taxis állítását</t>
  </si>
  <si>
    <t>A próbafv beleesik az elfogadási tartományba, ezért H0-t elfogadjuk</t>
  </si>
  <si>
    <t xml:space="preserve">Tesztelje a taxiállomás azon föltevését, hogy a két típusú abroncs szignifikánsan különbözik egymástól. </t>
  </si>
  <si>
    <t>Az egyik taxis azt állítja, hogy az A abroncs szignifikánsan jobb az B-nél. Tesztelje a taxis állítását!</t>
  </si>
  <si>
    <t>Pont</t>
  </si>
  <si>
    <t>Rang</t>
  </si>
  <si>
    <t>Százalék</t>
  </si>
  <si>
    <t>Oszlop1</t>
  </si>
  <si>
    <t>Rekesz</t>
  </si>
  <si>
    <t>Tovább</t>
  </si>
  <si>
    <t>Gyakoriság</t>
  </si>
  <si>
    <t>mu nem =</t>
  </si>
  <si>
    <t>mu =</t>
  </si>
  <si>
    <t>Egytényezős varianciaanalízis</t>
  </si>
  <si>
    <t>ÖSSZESÍTÉS</t>
  </si>
  <si>
    <t>Csoportok</t>
  </si>
  <si>
    <t>Darabszám</t>
  </si>
  <si>
    <t>Összeg</t>
  </si>
  <si>
    <t>Átlag</t>
  </si>
  <si>
    <t>Variancia</t>
  </si>
  <si>
    <t>VARIANCIAANALÍZIS</t>
  </si>
  <si>
    <t>Tényezők</t>
  </si>
  <si>
    <t>SS</t>
  </si>
  <si>
    <t>df</t>
  </si>
  <si>
    <t>MS</t>
  </si>
  <si>
    <t>F</t>
  </si>
  <si>
    <t>p-érték</t>
  </si>
  <si>
    <t>F krit.</t>
  </si>
  <si>
    <t>Csoportok között</t>
  </si>
  <si>
    <t>Csoporton belül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</si>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</sst>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0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3" borderId="6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4" xfId="0" applyBorder="1"/>
    <xf numFmtId="0" fontId="0" fillId="0" borderId="2" xfId="0" applyBorder="1"/>
    <xf numFmtId="0" fontId="0" fillId="0" borderId="13" xfId="0" applyBorder="1"/>
    <xf numFmtId="0" fontId="0" fillId="0" borderId="5" xfId="0" applyBorder="1"/>
    <xf numFmtId="0" fontId="1" fillId="0" borderId="0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1" xfId="0" applyFill="1" applyBorder="1"/>
    <xf numFmtId="0" fontId="3" fillId="0" borderId="12" xfId="0" applyFont="1" applyBorder="1"/>
    <xf numFmtId="0" fontId="3" fillId="0" borderId="3" xfId="0" applyFont="1" applyBorder="1"/>
    <xf numFmtId="0" fontId="0" fillId="2" borderId="14" xfId="0" quotePrefix="1" applyFill="1" applyBorder="1"/>
    <xf numFmtId="0" fontId="0" fillId="2" borderId="7" xfId="0" applyFill="1" applyBorder="1"/>
    <xf numFmtId="0" fontId="0" fillId="7" borderId="0" xfId="0" applyFill="1" applyBorder="1"/>
    <xf numFmtId="0" fontId="0" fillId="8" borderId="0" xfId="0" applyFill="1"/>
    <xf numFmtId="0" fontId="2" fillId="0" borderId="13" xfId="0" applyFont="1" applyBorder="1"/>
    <xf numFmtId="0" fontId="0" fillId="0" borderId="9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16" xfId="0" applyBorder="1"/>
    <xf numFmtId="0" fontId="0" fillId="0" borderId="16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/>
    <xf numFmtId="0" fontId="0" fillId="2" borderId="14" xfId="0" applyFill="1" applyBorder="1"/>
    <xf numFmtId="0" fontId="0" fillId="2" borderId="6" xfId="0" applyFill="1" applyBorder="1"/>
    <xf numFmtId="0" fontId="0" fillId="4" borderId="11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5" xfId="0" applyFill="1" applyBorder="1"/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0" borderId="13" xfId="0" applyFill="1" applyBorder="1"/>
    <xf numFmtId="0" fontId="0" fillId="2" borderId="6" xfId="0" quotePrefix="1" applyFill="1" applyBorder="1"/>
    <xf numFmtId="0" fontId="0" fillId="0" borderId="4" xfId="0" applyFill="1" applyBorder="1" applyAlignment="1"/>
    <xf numFmtId="0" fontId="0" fillId="0" borderId="4" xfId="0" applyNumberFormat="1" applyFill="1" applyBorder="1" applyAlignment="1"/>
    <xf numFmtId="10" fontId="0" fillId="0" borderId="4" xfId="0" applyNumberFormat="1" applyFill="1" applyBorder="1" applyAlignment="1"/>
    <xf numFmtId="0" fontId="1" fillId="0" borderId="17" xfId="0" applyFont="1" applyFill="1" applyBorder="1" applyAlignment="1">
      <alignment horizontal="center"/>
    </xf>
    <xf numFmtId="0" fontId="0" fillId="2" borderId="9" xfId="0" applyFill="1" applyBorder="1"/>
    <xf numFmtId="0" fontId="0" fillId="3" borderId="9" xfId="0" applyFill="1" applyBorder="1"/>
    <xf numFmtId="0" fontId="0" fillId="4" borderId="9" xfId="0" applyFill="1" applyBorder="1"/>
    <xf numFmtId="0" fontId="0" fillId="5" borderId="9" xfId="0" applyFill="1" applyBorder="1"/>
    <xf numFmtId="0" fontId="0" fillId="6" borderId="9" xfId="0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Hisztogram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Gyakoriság</c:v>
          </c:tx>
          <c:invertIfNegative val="0"/>
          <c:cat>
            <c:numRef>
              <c:f>'Normalitás vizgálat'!$K$10:$K$16</c:f>
              <c:numCache>
                <c:formatCode>General</c:formatCode>
                <c:ptCount val="7"/>
              </c:numCache>
            </c:numRef>
          </c:cat>
          <c:val>
            <c:numRef>
              <c:f>'Normalitás vizgálat'!$L$10:$L$16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8064272"/>
        <c:axId val="-1418077328"/>
      </c:barChart>
      <c:catAx>
        <c:axId val="-141806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30024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418077328"/>
        <c:crosses val="autoZero"/>
        <c:auto val="1"/>
        <c:lblAlgn val="ctr"/>
        <c:lblOffset val="100"/>
        <c:noMultiLvlLbl val="0"/>
      </c:catAx>
      <c:valAx>
        <c:axId val="-1418077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Gyakoriság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418064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'Normalitás vizgálat'!$R$2:$R$8</c15:sqref>
                  </c15:fullRef>
                </c:ext>
              </c:extLst>
              <c:f>'Normalitás vizgálat'!$R$2:$R$7</c:f>
              <c:numCache>
                <c:formatCode>General</c:formatCode>
                <c:ptCount val="6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13</c:v>
                </c:pt>
                <c:pt idx="4">
                  <c:v>16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18069712"/>
        <c:axId val="-1418066448"/>
      </c:barChart>
      <c:catAx>
        <c:axId val="-141806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418066448"/>
        <c:crosses val="autoZero"/>
        <c:auto val="1"/>
        <c:lblAlgn val="ctr"/>
        <c:lblOffset val="100"/>
        <c:noMultiLvlLbl val="0"/>
      </c:catAx>
      <c:valAx>
        <c:axId val="-141806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41806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Hisztogram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Gyakoriság</c:v>
          </c:tx>
          <c:invertIfNegative val="0"/>
          <c:cat>
            <c:strRef>
              <c:f>'Normalitás vizgálat'!$W$13:$W$20</c:f>
              <c:strCache>
                <c:ptCount val="8"/>
                <c:pt idx="0">
                  <c:v>30024</c:v>
                </c:pt>
                <c:pt idx="1">
                  <c:v>33010,64538</c:v>
                </c:pt>
                <c:pt idx="2">
                  <c:v>35997,29076</c:v>
                </c:pt>
                <c:pt idx="3">
                  <c:v>38983,93614</c:v>
                </c:pt>
                <c:pt idx="4">
                  <c:v>41970,58152</c:v>
                </c:pt>
                <c:pt idx="5">
                  <c:v>44957,2269</c:v>
                </c:pt>
                <c:pt idx="6">
                  <c:v>47943,87228</c:v>
                </c:pt>
                <c:pt idx="7">
                  <c:v>Tovább</c:v>
                </c:pt>
              </c:strCache>
            </c:strRef>
          </c:cat>
          <c:val>
            <c:numRef>
              <c:f>'Normalitás vizgálat'!$X$13:$X$20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11</c:v>
                </c:pt>
                <c:pt idx="4">
                  <c:v>13</c:v>
                </c:pt>
                <c:pt idx="5">
                  <c:v>16</c:v>
                </c:pt>
                <c:pt idx="6">
                  <c:v>8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8071344"/>
        <c:axId val="-1418070800"/>
      </c:barChart>
      <c:catAx>
        <c:axId val="-141807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Rekesz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418070800"/>
        <c:crosses val="autoZero"/>
        <c:auto val="1"/>
        <c:lblAlgn val="ctr"/>
        <c:lblOffset val="100"/>
        <c:noMultiLvlLbl val="0"/>
      </c:catAx>
      <c:valAx>
        <c:axId val="-1418070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Gyakoriság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41807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47</xdr:row>
      <xdr:rowOff>38100</xdr:rowOff>
    </xdr:from>
    <xdr:to>
      <xdr:col>19</xdr:col>
      <xdr:colOff>238125</xdr:colOff>
      <xdr:row>57</xdr:row>
      <xdr:rowOff>38100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476250</xdr:colOff>
      <xdr:row>8</xdr:row>
      <xdr:rowOff>138112</xdr:rowOff>
    </xdr:from>
    <xdr:to>
      <xdr:col>20</xdr:col>
      <xdr:colOff>581025</xdr:colOff>
      <xdr:row>23</xdr:row>
      <xdr:rowOff>23812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228600</xdr:colOff>
      <xdr:row>8</xdr:row>
      <xdr:rowOff>161925</xdr:rowOff>
    </xdr:from>
    <xdr:to>
      <xdr:col>16</xdr:col>
      <xdr:colOff>28575</xdr:colOff>
      <xdr:row>18</xdr:row>
      <xdr:rowOff>161925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4" workbookViewId="0">
      <selection activeCell="B10" sqref="B10"/>
    </sheetView>
  </sheetViews>
  <sheetFormatPr defaultRowHeight="15" x14ac:dyDescent="0.25"/>
  <sheetData>
    <row r="1" spans="1:19" ht="15.75" thickBot="1" x14ac:dyDescent="0.3">
      <c r="A1" s="29" t="s">
        <v>45</v>
      </c>
    </row>
    <row r="2" spans="1:19" x14ac:dyDescent="0.25">
      <c r="B2" s="1" t="s">
        <v>59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21"/>
    </row>
    <row r="3" spans="1:19" x14ac:dyDescent="0.25">
      <c r="B3" s="18" t="s">
        <v>60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2"/>
    </row>
    <row r="4" spans="1:19" x14ac:dyDescent="0.25">
      <c r="B4" s="18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2"/>
    </row>
    <row r="5" spans="1:19" ht="15.75" thickBot="1" x14ac:dyDescent="0.3">
      <c r="B5" s="2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3"/>
    </row>
    <row r="6" spans="1:19" x14ac:dyDescent="0.25">
      <c r="A6" t="s">
        <v>2</v>
      </c>
      <c r="B6" t="s">
        <v>53</v>
      </c>
    </row>
    <row r="7" spans="1:19" x14ac:dyDescent="0.25">
      <c r="A7" t="s">
        <v>3</v>
      </c>
      <c r="B7" t="s">
        <v>61</v>
      </c>
    </row>
    <row r="8" spans="1:19" x14ac:dyDescent="0.25">
      <c r="A8" t="s">
        <v>4</v>
      </c>
      <c r="B8" s="38" t="s">
        <v>68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9" x14ac:dyDescent="0.25">
      <c r="A9" t="s">
        <v>5</v>
      </c>
      <c r="B9" s="38" t="s">
        <v>73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9" x14ac:dyDescent="0.25">
      <c r="A10" t="s">
        <v>6</v>
      </c>
      <c r="B10" s="38" t="s">
        <v>74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9" x14ac:dyDescent="0.25">
      <c r="A11" t="s">
        <v>39</v>
      </c>
      <c r="B11" s="38" t="s">
        <v>40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9" x14ac:dyDescent="0.25">
      <c r="A12" t="s">
        <v>43</v>
      </c>
      <c r="B12" s="38" t="s">
        <v>62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9" x14ac:dyDescent="0.25">
      <c r="A13" s="38" t="s">
        <v>52</v>
      </c>
      <c r="B13" s="38"/>
      <c r="C13" s="38"/>
      <c r="D13" s="38"/>
      <c r="E13" s="38"/>
      <c r="F13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5"/>
  <sheetViews>
    <sheetView topLeftCell="A116" workbookViewId="0">
      <selection activeCell="B132" sqref="B132"/>
    </sheetView>
  </sheetViews>
  <sheetFormatPr defaultRowHeight="15" x14ac:dyDescent="0.25"/>
  <sheetData>
    <row r="2" spans="1:3" x14ac:dyDescent="0.25">
      <c r="A2" t="s">
        <v>9</v>
      </c>
    </row>
    <row r="3" spans="1:3" x14ac:dyDescent="0.25">
      <c r="B3" t="s">
        <v>0</v>
      </c>
      <c r="C3" t="s">
        <v>63</v>
      </c>
    </row>
    <row r="4" spans="1:3" x14ac:dyDescent="0.25">
      <c r="A4">
        <v>1</v>
      </c>
      <c r="B4">
        <v>46146.432399748002</v>
      </c>
      <c r="C4">
        <v>46141.512768749999</v>
      </c>
    </row>
    <row r="5" spans="1:3" x14ac:dyDescent="0.25">
      <c r="A5">
        <v>2</v>
      </c>
      <c r="B5">
        <v>42103.109359740003</v>
      </c>
      <c r="C5">
        <v>39634.780798574997</v>
      </c>
    </row>
    <row r="6" spans="1:3" x14ac:dyDescent="0.25">
      <c r="A6">
        <v>3</v>
      </c>
      <c r="B6">
        <v>45024.418830872004</v>
      </c>
      <c r="C6">
        <v>43708.83655521</v>
      </c>
    </row>
    <row r="7" spans="1:3" x14ac:dyDescent="0.25">
      <c r="A7">
        <v>4</v>
      </c>
      <c r="B7">
        <v>30024.369716644</v>
      </c>
      <c r="C7">
        <v>29844.759218970001</v>
      </c>
    </row>
    <row r="8" spans="1:3" x14ac:dyDescent="0.25">
      <c r="A8">
        <v>5</v>
      </c>
      <c r="B8">
        <v>43086.692929268</v>
      </c>
      <c r="C8">
        <v>44885.723610530003</v>
      </c>
    </row>
    <row r="9" spans="1:3" x14ac:dyDescent="0.25">
      <c r="A9">
        <v>6</v>
      </c>
      <c r="B9">
        <v>41995.085239412001</v>
      </c>
      <c r="C9">
        <v>46018.274265195003</v>
      </c>
    </row>
    <row r="10" spans="1:3" x14ac:dyDescent="0.25">
      <c r="A10">
        <v>7</v>
      </c>
      <c r="B10">
        <v>35705.377578735999</v>
      </c>
      <c r="C10">
        <v>33656.402167984998</v>
      </c>
    </row>
    <row r="11" spans="1:3" x14ac:dyDescent="0.25">
      <c r="A11">
        <v>8</v>
      </c>
      <c r="B11">
        <v>43077.958106995997</v>
      </c>
      <c r="C11">
        <v>48635.938351720004</v>
      </c>
    </row>
    <row r="12" spans="1:3" x14ac:dyDescent="0.25">
      <c r="A12">
        <v>9</v>
      </c>
      <c r="B12">
        <v>34439.355373384002</v>
      </c>
      <c r="C12">
        <v>31818.119178609999</v>
      </c>
    </row>
    <row r="13" spans="1:3" x14ac:dyDescent="0.25">
      <c r="A13">
        <v>10</v>
      </c>
      <c r="B13">
        <v>41419.357299804004</v>
      </c>
      <c r="C13">
        <v>41727.297742365001</v>
      </c>
    </row>
    <row r="14" spans="1:3" x14ac:dyDescent="0.25">
      <c r="A14">
        <v>11</v>
      </c>
      <c r="B14">
        <v>43751.528739927999</v>
      </c>
      <c r="C14">
        <v>44083.170482379996</v>
      </c>
    </row>
    <row r="15" spans="1:3" x14ac:dyDescent="0.25">
      <c r="A15">
        <v>12</v>
      </c>
      <c r="B15">
        <v>42424.919128415997</v>
      </c>
      <c r="C15">
        <v>38562.411728195002</v>
      </c>
    </row>
    <row r="16" spans="1:3" x14ac:dyDescent="0.25">
      <c r="A16">
        <v>13</v>
      </c>
      <c r="B16">
        <v>42242.281913756</v>
      </c>
      <c r="C16">
        <v>49738.691978939998</v>
      </c>
    </row>
    <row r="17" spans="1:3" x14ac:dyDescent="0.25">
      <c r="A17">
        <v>14</v>
      </c>
      <c r="B17">
        <v>42857.283115387996</v>
      </c>
      <c r="C17">
        <v>42888.232083499999</v>
      </c>
    </row>
    <row r="18" spans="1:3" x14ac:dyDescent="0.25">
      <c r="A18">
        <v>15</v>
      </c>
      <c r="B18">
        <v>35351.495742796003</v>
      </c>
      <c r="C18">
        <v>31118.320815030002</v>
      </c>
    </row>
    <row r="19" spans="1:3" x14ac:dyDescent="0.25">
      <c r="A19">
        <v>16</v>
      </c>
      <c r="B19">
        <v>45493.427276611998</v>
      </c>
      <c r="C19">
        <v>40863.958914745002</v>
      </c>
    </row>
    <row r="20" spans="1:3" x14ac:dyDescent="0.25">
      <c r="A20">
        <v>17</v>
      </c>
      <c r="B20">
        <v>37305.903911592002</v>
      </c>
      <c r="C20">
        <v>36344.844054920002</v>
      </c>
    </row>
    <row r="21" spans="1:3" x14ac:dyDescent="0.25">
      <c r="A21">
        <v>18</v>
      </c>
      <c r="B21">
        <v>30962.498188019999</v>
      </c>
      <c r="C21">
        <v>36249.357159494997</v>
      </c>
    </row>
    <row r="22" spans="1:3" x14ac:dyDescent="0.25">
      <c r="A22">
        <v>19</v>
      </c>
      <c r="B22">
        <v>47944.242000580001</v>
      </c>
      <c r="C22">
        <v>45334.069514700001</v>
      </c>
    </row>
    <row r="23" spans="1:3" x14ac:dyDescent="0.25">
      <c r="A23">
        <v>20</v>
      </c>
      <c r="B23">
        <v>39386.981964111998</v>
      </c>
      <c r="C23">
        <v>38673.427958804998</v>
      </c>
    </row>
    <row r="24" spans="1:3" x14ac:dyDescent="0.25">
      <c r="A24">
        <v>21</v>
      </c>
      <c r="B24">
        <v>39278.227925300002</v>
      </c>
      <c r="C24">
        <v>36522.639341330003</v>
      </c>
    </row>
    <row r="25" spans="1:3" x14ac:dyDescent="0.25">
      <c r="A25">
        <v>22</v>
      </c>
      <c r="B25">
        <v>46357.11288452</v>
      </c>
      <c r="C25">
        <v>43022.14789552</v>
      </c>
    </row>
    <row r="26" spans="1:3" x14ac:dyDescent="0.25">
      <c r="A26">
        <v>23</v>
      </c>
      <c r="B26">
        <v>43799.293518068</v>
      </c>
      <c r="C26">
        <v>42314.597554574997</v>
      </c>
    </row>
    <row r="27" spans="1:3" x14ac:dyDescent="0.25">
      <c r="A27">
        <v>24</v>
      </c>
      <c r="B27">
        <v>43889.228820800003</v>
      </c>
      <c r="C27">
        <v>39534.957182124999</v>
      </c>
    </row>
    <row r="28" spans="1:3" x14ac:dyDescent="0.25">
      <c r="A28">
        <v>25</v>
      </c>
      <c r="B28">
        <v>38730.056762695996</v>
      </c>
      <c r="C28">
        <v>35852.167078345003</v>
      </c>
    </row>
    <row r="29" spans="1:3" x14ac:dyDescent="0.25">
      <c r="A29">
        <v>26</v>
      </c>
      <c r="B29">
        <v>39726.544141767998</v>
      </c>
      <c r="C29">
        <v>33016.920286300003</v>
      </c>
    </row>
    <row r="30" spans="1:3" x14ac:dyDescent="0.25">
      <c r="A30">
        <v>27</v>
      </c>
      <c r="B30">
        <v>41706.915855407999</v>
      </c>
      <c r="C30">
        <v>40884.867412450003</v>
      </c>
    </row>
    <row r="31" spans="1:3" x14ac:dyDescent="0.25">
      <c r="A31">
        <v>28</v>
      </c>
      <c r="B31">
        <v>33534.062385559999</v>
      </c>
      <c r="C31">
        <v>35135.635200789999</v>
      </c>
    </row>
    <row r="32" spans="1:3" x14ac:dyDescent="0.25">
      <c r="A32">
        <v>29</v>
      </c>
      <c r="B32">
        <v>36271.038532256003</v>
      </c>
      <c r="C32">
        <v>37697.735453955</v>
      </c>
    </row>
    <row r="33" spans="1:3" x14ac:dyDescent="0.25">
      <c r="A33">
        <v>30</v>
      </c>
      <c r="B33">
        <v>36262.802600859999</v>
      </c>
      <c r="C33">
        <v>29734.390596220001</v>
      </c>
    </row>
    <row r="34" spans="1:3" x14ac:dyDescent="0.25">
      <c r="A34">
        <v>31</v>
      </c>
      <c r="B34">
        <v>41083.099365235998</v>
      </c>
      <c r="C34">
        <v>35714.651434735002</v>
      </c>
    </row>
    <row r="35" spans="1:3" x14ac:dyDescent="0.25">
      <c r="A35">
        <v>32</v>
      </c>
      <c r="B35">
        <v>41126.023292539998</v>
      </c>
      <c r="C35">
        <v>38969.334070830002</v>
      </c>
    </row>
    <row r="36" spans="1:3" x14ac:dyDescent="0.25">
      <c r="A36">
        <v>33</v>
      </c>
      <c r="B36">
        <v>38168.407917024</v>
      </c>
      <c r="C36">
        <v>35976.542551589999</v>
      </c>
    </row>
    <row r="37" spans="1:3" x14ac:dyDescent="0.25">
      <c r="A37">
        <v>34</v>
      </c>
      <c r="B37">
        <v>41502.366065980001</v>
      </c>
      <c r="C37">
        <v>38427.376473839999</v>
      </c>
    </row>
    <row r="38" spans="1:3" x14ac:dyDescent="0.25">
      <c r="A38">
        <v>35</v>
      </c>
      <c r="B38">
        <v>45233.296394347999</v>
      </c>
      <c r="C38">
        <v>41089.674747240002</v>
      </c>
    </row>
    <row r="39" spans="1:3" x14ac:dyDescent="0.25">
      <c r="A39">
        <v>36</v>
      </c>
      <c r="B39">
        <v>34277.30989456</v>
      </c>
      <c r="C39">
        <v>38302.923937965003</v>
      </c>
    </row>
    <row r="40" spans="1:3" x14ac:dyDescent="0.25">
      <c r="A40">
        <v>37</v>
      </c>
      <c r="B40">
        <v>34888.480186464003</v>
      </c>
      <c r="C40">
        <v>43337.385233289999</v>
      </c>
    </row>
    <row r="41" spans="1:3" x14ac:dyDescent="0.25">
      <c r="A41">
        <v>38</v>
      </c>
      <c r="B41">
        <v>32247.499465943998</v>
      </c>
      <c r="C41">
        <v>35028.562559589998</v>
      </c>
    </row>
    <row r="42" spans="1:3" x14ac:dyDescent="0.25">
      <c r="A42">
        <v>39</v>
      </c>
      <c r="B42">
        <v>42033.765316008001</v>
      </c>
      <c r="C42">
        <v>42538.470257834997</v>
      </c>
    </row>
    <row r="43" spans="1:3" x14ac:dyDescent="0.25">
      <c r="A43">
        <v>40</v>
      </c>
      <c r="B43">
        <v>37700.585365296</v>
      </c>
      <c r="C43">
        <v>33830.961503159997</v>
      </c>
    </row>
    <row r="44" spans="1:3" x14ac:dyDescent="0.25">
      <c r="A44">
        <v>41</v>
      </c>
      <c r="B44">
        <v>35245.872497559998</v>
      </c>
      <c r="C44">
        <v>29617.574818829999</v>
      </c>
    </row>
    <row r="45" spans="1:3" x14ac:dyDescent="0.25">
      <c r="A45">
        <v>42</v>
      </c>
      <c r="B45">
        <v>38219.729423523997</v>
      </c>
      <c r="C45">
        <v>34954.073398424996</v>
      </c>
    </row>
    <row r="46" spans="1:3" x14ac:dyDescent="0.25">
      <c r="A46">
        <v>43</v>
      </c>
      <c r="B46">
        <v>36991.985321043998</v>
      </c>
      <c r="C46">
        <v>38563.27579159</v>
      </c>
    </row>
    <row r="47" spans="1:3" x14ac:dyDescent="0.25">
      <c r="A47">
        <v>44</v>
      </c>
      <c r="B47">
        <v>44071.191310884002</v>
      </c>
      <c r="C47">
        <v>44166.844757965002</v>
      </c>
    </row>
    <row r="48" spans="1:3" x14ac:dyDescent="0.25">
      <c r="A48">
        <v>45</v>
      </c>
      <c r="B48">
        <v>45474.147319791999</v>
      </c>
      <c r="C48">
        <v>43605.40441748</v>
      </c>
    </row>
    <row r="49" spans="1:3" x14ac:dyDescent="0.25">
      <c r="A49">
        <v>46</v>
      </c>
      <c r="B49">
        <v>32523.462772368002</v>
      </c>
      <c r="C49">
        <v>41293.003082019997</v>
      </c>
    </row>
    <row r="50" spans="1:3" x14ac:dyDescent="0.25">
      <c r="A50">
        <v>47</v>
      </c>
      <c r="B50">
        <v>38875.136256215999</v>
      </c>
      <c r="C50">
        <v>42564.559754654998</v>
      </c>
    </row>
    <row r="51" spans="1:3" x14ac:dyDescent="0.25">
      <c r="A51">
        <v>48</v>
      </c>
      <c r="B51">
        <v>41600.399971008002</v>
      </c>
      <c r="C51">
        <v>47132.936144469997</v>
      </c>
    </row>
    <row r="52" spans="1:3" x14ac:dyDescent="0.25">
      <c r="A52">
        <v>49</v>
      </c>
      <c r="B52">
        <v>47803.978919984002</v>
      </c>
      <c r="C52">
        <v>41199.384411209998</v>
      </c>
    </row>
    <row r="53" spans="1:3" x14ac:dyDescent="0.25">
      <c r="A53">
        <v>50</v>
      </c>
      <c r="B53">
        <v>42766.183853148003</v>
      </c>
      <c r="C53">
        <v>36387.407023450003</v>
      </c>
    </row>
    <row r="54" spans="1:3" x14ac:dyDescent="0.25">
      <c r="A54">
        <v>51</v>
      </c>
      <c r="B54">
        <v>39284.900546072</v>
      </c>
      <c r="C54">
        <v>43654.42667768</v>
      </c>
    </row>
    <row r="55" spans="1:3" x14ac:dyDescent="0.25">
      <c r="A55">
        <v>52</v>
      </c>
      <c r="B55">
        <v>37795.073986051997</v>
      </c>
      <c r="C55">
        <v>37468.985361575003</v>
      </c>
    </row>
    <row r="56" spans="1:3" x14ac:dyDescent="0.25">
      <c r="A56">
        <v>53</v>
      </c>
      <c r="B56">
        <v>40291.682720183999</v>
      </c>
      <c r="C56">
        <v>35732.107001785</v>
      </c>
    </row>
    <row r="57" spans="1:3" x14ac:dyDescent="0.25">
      <c r="A57">
        <v>54</v>
      </c>
      <c r="B57">
        <v>41616.622447968002</v>
      </c>
      <c r="C57">
        <v>41161.489192289999</v>
      </c>
    </row>
    <row r="58" spans="1:3" x14ac:dyDescent="0.25">
      <c r="A58">
        <v>55</v>
      </c>
      <c r="B58">
        <v>42979.026794432</v>
      </c>
      <c r="C58">
        <v>40565.374160635001</v>
      </c>
    </row>
    <row r="59" spans="1:3" x14ac:dyDescent="0.25">
      <c r="A59">
        <v>56</v>
      </c>
      <c r="B59">
        <v>38230.865001680002</v>
      </c>
      <c r="C59">
        <v>36591.042718575001</v>
      </c>
    </row>
    <row r="60" spans="1:3" x14ac:dyDescent="0.25">
      <c r="A60">
        <v>57</v>
      </c>
      <c r="B60">
        <v>43723.636746408003</v>
      </c>
      <c r="C60">
        <v>41026.951595699997</v>
      </c>
    </row>
    <row r="61" spans="1:3" x14ac:dyDescent="0.25">
      <c r="A61">
        <v>58</v>
      </c>
      <c r="B61">
        <v>43330.173492431997</v>
      </c>
      <c r="C61">
        <v>42739.211212144997</v>
      </c>
    </row>
    <row r="62" spans="1:3" x14ac:dyDescent="0.25">
      <c r="A62">
        <v>59</v>
      </c>
      <c r="B62">
        <v>45274.58190918</v>
      </c>
      <c r="C62">
        <v>42558.062987534999</v>
      </c>
    </row>
    <row r="63" spans="1:3" x14ac:dyDescent="0.25">
      <c r="A63">
        <v>60</v>
      </c>
      <c r="B63">
        <v>40734.516620636001</v>
      </c>
      <c r="C63">
        <v>49925.876687739998</v>
      </c>
    </row>
    <row r="64" spans="1:3" x14ac:dyDescent="0.25">
      <c r="A64">
        <v>61</v>
      </c>
      <c r="C64">
        <v>33126.806477240003</v>
      </c>
    </row>
    <row r="65" spans="1:3" x14ac:dyDescent="0.25">
      <c r="A65">
        <v>62</v>
      </c>
      <c r="C65">
        <v>42502.112473335001</v>
      </c>
    </row>
    <row r="66" spans="1:3" x14ac:dyDescent="0.25">
      <c r="A66">
        <v>63</v>
      </c>
      <c r="C66">
        <v>34983.930055044999</v>
      </c>
    </row>
    <row r="67" spans="1:3" x14ac:dyDescent="0.25">
      <c r="A67">
        <v>64</v>
      </c>
      <c r="C67">
        <v>42359.672483955001</v>
      </c>
    </row>
    <row r="68" spans="1:3" x14ac:dyDescent="0.25">
      <c r="A68">
        <v>65</v>
      </c>
      <c r="C68">
        <v>38539.361373040003</v>
      </c>
    </row>
    <row r="69" spans="1:3" x14ac:dyDescent="0.25">
      <c r="A69">
        <v>66</v>
      </c>
      <c r="C69">
        <v>32727.07760502</v>
      </c>
    </row>
    <row r="70" spans="1:3" x14ac:dyDescent="0.25">
      <c r="A70">
        <v>67</v>
      </c>
      <c r="C70">
        <v>41333.674731350002</v>
      </c>
    </row>
    <row r="71" spans="1:3" x14ac:dyDescent="0.25">
      <c r="A71">
        <v>68</v>
      </c>
      <c r="C71">
        <v>48383.979871795003</v>
      </c>
    </row>
    <row r="72" spans="1:3" x14ac:dyDescent="0.25">
      <c r="A72">
        <v>69</v>
      </c>
      <c r="C72">
        <v>35870.485004369999</v>
      </c>
    </row>
    <row r="73" spans="1:3" x14ac:dyDescent="0.25">
      <c r="A73">
        <v>70</v>
      </c>
      <c r="C73">
        <v>42936.528764570001</v>
      </c>
    </row>
    <row r="74" spans="1:3" x14ac:dyDescent="0.25">
      <c r="A74">
        <v>71</v>
      </c>
      <c r="C74">
        <v>39925.200583639999</v>
      </c>
    </row>
    <row r="75" spans="1:3" x14ac:dyDescent="0.25">
      <c r="A75">
        <v>72</v>
      </c>
      <c r="C75">
        <v>36645.186320184999</v>
      </c>
    </row>
    <row r="76" spans="1:3" x14ac:dyDescent="0.25">
      <c r="A76">
        <v>73</v>
      </c>
      <c r="C76">
        <v>42082.200762710003</v>
      </c>
    </row>
    <row r="77" spans="1:3" x14ac:dyDescent="0.25">
      <c r="A77">
        <v>74</v>
      </c>
      <c r="C77">
        <v>34389.28866649</v>
      </c>
    </row>
    <row r="78" spans="1:3" x14ac:dyDescent="0.25">
      <c r="A78">
        <v>75</v>
      </c>
      <c r="C78">
        <v>40508.383129460002</v>
      </c>
    </row>
    <row r="79" spans="1:3" x14ac:dyDescent="0.25">
      <c r="A79">
        <v>76</v>
      </c>
      <c r="C79">
        <v>41085.146233644999</v>
      </c>
    </row>
    <row r="80" spans="1:3" x14ac:dyDescent="0.25">
      <c r="A80">
        <v>77</v>
      </c>
      <c r="C80">
        <v>41006.205248539998</v>
      </c>
    </row>
    <row r="81" spans="1:3" x14ac:dyDescent="0.25">
      <c r="A81">
        <v>78</v>
      </c>
      <c r="C81">
        <v>37864.20011338</v>
      </c>
    </row>
    <row r="82" spans="1:3" x14ac:dyDescent="0.25">
      <c r="A82">
        <v>79</v>
      </c>
      <c r="C82">
        <v>41527.538461329998</v>
      </c>
    </row>
    <row r="83" spans="1:3" x14ac:dyDescent="0.25">
      <c r="A83">
        <v>80</v>
      </c>
      <c r="C83">
        <v>35797.684046989998</v>
      </c>
    </row>
    <row r="84" spans="1:3" x14ac:dyDescent="0.25">
      <c r="A84">
        <v>81</v>
      </c>
      <c r="C84">
        <v>36719.715446545</v>
      </c>
    </row>
    <row r="85" spans="1:3" x14ac:dyDescent="0.25">
      <c r="A85">
        <v>82</v>
      </c>
      <c r="C85">
        <v>30473.992527654998</v>
      </c>
    </row>
    <row r="86" spans="1:3" x14ac:dyDescent="0.25">
      <c r="A86">
        <v>83</v>
      </c>
      <c r="C86">
        <v>43739.728649254997</v>
      </c>
    </row>
    <row r="87" spans="1:3" x14ac:dyDescent="0.25">
      <c r="A87">
        <v>84</v>
      </c>
      <c r="C87">
        <v>40560.864010354999</v>
      </c>
    </row>
    <row r="88" spans="1:3" x14ac:dyDescent="0.25">
      <c r="A88">
        <v>85</v>
      </c>
      <c r="C88">
        <v>40056.210623984996</v>
      </c>
    </row>
    <row r="89" spans="1:3" x14ac:dyDescent="0.25">
      <c r="A89">
        <v>86</v>
      </c>
      <c r="C89">
        <v>40168.188888769997</v>
      </c>
    </row>
    <row r="90" spans="1:3" x14ac:dyDescent="0.25">
      <c r="A90">
        <v>87</v>
      </c>
      <c r="C90">
        <v>42556.24461573</v>
      </c>
    </row>
    <row r="91" spans="1:3" x14ac:dyDescent="0.25">
      <c r="A91">
        <v>88</v>
      </c>
      <c r="C91">
        <v>33672.29399228</v>
      </c>
    </row>
    <row r="92" spans="1:3" x14ac:dyDescent="0.25">
      <c r="A92">
        <v>89</v>
      </c>
      <c r="C92">
        <v>48786.207360704997</v>
      </c>
    </row>
    <row r="93" spans="1:3" x14ac:dyDescent="0.25">
      <c r="A93">
        <v>90</v>
      </c>
      <c r="C93">
        <v>38876.759000459999</v>
      </c>
    </row>
    <row r="94" spans="1:3" x14ac:dyDescent="0.25">
      <c r="A94">
        <v>91</v>
      </c>
      <c r="C94">
        <v>36372.963349325</v>
      </c>
    </row>
    <row r="95" spans="1:3" x14ac:dyDescent="0.25">
      <c r="A95">
        <v>92</v>
      </c>
      <c r="C95">
        <v>51802.646253045001</v>
      </c>
    </row>
    <row r="96" spans="1:3" x14ac:dyDescent="0.25">
      <c r="A96">
        <v>93</v>
      </c>
      <c r="C96">
        <v>36891.417530755003</v>
      </c>
    </row>
    <row r="97" spans="1:3" x14ac:dyDescent="0.25">
      <c r="A97">
        <v>94</v>
      </c>
      <c r="C97">
        <v>37221.31958417</v>
      </c>
    </row>
    <row r="98" spans="1:3" x14ac:dyDescent="0.25">
      <c r="A98">
        <v>95</v>
      </c>
      <c r="C98">
        <v>33160.781508025</v>
      </c>
    </row>
    <row r="99" spans="1:3" x14ac:dyDescent="0.25">
      <c r="A99">
        <v>96</v>
      </c>
      <c r="C99">
        <v>39745.95584866</v>
      </c>
    </row>
    <row r="100" spans="1:3" x14ac:dyDescent="0.25">
      <c r="A100">
        <v>97</v>
      </c>
      <c r="C100">
        <v>38259.888257430001</v>
      </c>
    </row>
    <row r="101" spans="1:3" x14ac:dyDescent="0.25">
      <c r="A101">
        <v>98</v>
      </c>
      <c r="C101">
        <v>50504.768601634998</v>
      </c>
    </row>
    <row r="102" spans="1:3" x14ac:dyDescent="0.25">
      <c r="A102">
        <v>99</v>
      </c>
      <c r="C102">
        <v>43174.854288579998</v>
      </c>
    </row>
    <row r="103" spans="1:3" x14ac:dyDescent="0.25">
      <c r="A103">
        <v>100</v>
      </c>
      <c r="C103">
        <v>38554.265414879999</v>
      </c>
    </row>
    <row r="104" spans="1:3" x14ac:dyDescent="0.25">
      <c r="A104">
        <v>101</v>
      </c>
      <c r="C104">
        <v>37253.564964775003</v>
      </c>
    </row>
    <row r="105" spans="1:3" x14ac:dyDescent="0.25">
      <c r="A105">
        <v>102</v>
      </c>
      <c r="C105">
        <v>33369.065428069996</v>
      </c>
    </row>
    <row r="106" spans="1:3" x14ac:dyDescent="0.25">
      <c r="A106">
        <v>103</v>
      </c>
      <c r="C106">
        <v>35899.031076624997</v>
      </c>
    </row>
    <row r="107" spans="1:3" x14ac:dyDescent="0.25">
      <c r="A107">
        <v>104</v>
      </c>
      <c r="C107">
        <v>34604.045899839999</v>
      </c>
    </row>
    <row r="108" spans="1:3" x14ac:dyDescent="0.25">
      <c r="A108">
        <v>105</v>
      </c>
      <c r="C108">
        <v>38125.778331144997</v>
      </c>
    </row>
    <row r="109" spans="1:3" x14ac:dyDescent="0.25">
      <c r="A109">
        <v>106</v>
      </c>
      <c r="C109">
        <v>23204.372735044999</v>
      </c>
    </row>
    <row r="110" spans="1:3" x14ac:dyDescent="0.25">
      <c r="A110">
        <v>107</v>
      </c>
      <c r="C110">
        <v>45418.209829655003</v>
      </c>
    </row>
    <row r="111" spans="1:3" x14ac:dyDescent="0.25">
      <c r="A111">
        <v>108</v>
      </c>
      <c r="C111">
        <v>35698.303031759999</v>
      </c>
    </row>
    <row r="112" spans="1:3" x14ac:dyDescent="0.25">
      <c r="A112">
        <v>109</v>
      </c>
      <c r="C112">
        <v>46856.542825030003</v>
      </c>
    </row>
    <row r="113" spans="1:3" x14ac:dyDescent="0.25">
      <c r="A113">
        <v>110</v>
      </c>
      <c r="C113">
        <v>32556.42969895</v>
      </c>
    </row>
    <row r="114" spans="1:3" x14ac:dyDescent="0.25">
      <c r="A114">
        <v>111</v>
      </c>
      <c r="C114">
        <v>40453.520440995002</v>
      </c>
    </row>
    <row r="115" spans="1:3" x14ac:dyDescent="0.25">
      <c r="A115">
        <v>112</v>
      </c>
      <c r="C115">
        <v>39905.701385225002</v>
      </c>
    </row>
    <row r="116" spans="1:3" x14ac:dyDescent="0.25">
      <c r="A116">
        <v>113</v>
      </c>
      <c r="C116">
        <v>31219.755356019999</v>
      </c>
    </row>
    <row r="117" spans="1:3" x14ac:dyDescent="0.25">
      <c r="A117">
        <v>114</v>
      </c>
      <c r="C117">
        <v>43415.100603614999</v>
      </c>
    </row>
    <row r="118" spans="1:3" x14ac:dyDescent="0.25">
      <c r="A118">
        <v>115</v>
      </c>
      <c r="C118">
        <v>33943.023019455002</v>
      </c>
    </row>
    <row r="119" spans="1:3" x14ac:dyDescent="0.25">
      <c r="A119">
        <v>116</v>
      </c>
      <c r="C119">
        <v>45382.790931365002</v>
      </c>
    </row>
    <row r="120" spans="1:3" x14ac:dyDescent="0.25">
      <c r="A120">
        <v>117</v>
      </c>
      <c r="C120">
        <v>29961.695354849999</v>
      </c>
    </row>
    <row r="121" spans="1:3" x14ac:dyDescent="0.25">
      <c r="A121">
        <v>118</v>
      </c>
      <c r="C121">
        <v>36523.71978444</v>
      </c>
    </row>
    <row r="122" spans="1:3" x14ac:dyDescent="0.25">
      <c r="A122" s="43" t="s">
        <v>7</v>
      </c>
      <c r="B122" s="44"/>
      <c r="C122" s="44"/>
    </row>
    <row r="123" spans="1:3" x14ac:dyDescent="0.25">
      <c r="A123" s="43" t="s">
        <v>8</v>
      </c>
      <c r="B123" s="44"/>
      <c r="C123" s="44"/>
    </row>
    <row r="124" spans="1:3" x14ac:dyDescent="0.25">
      <c r="A124" s="43" t="s">
        <v>55</v>
      </c>
      <c r="B124" s="43"/>
      <c r="C124" s="43"/>
    </row>
    <row r="125" spans="1:3" x14ac:dyDescent="0.25">
      <c r="A125" s="43" t="s">
        <v>56</v>
      </c>
      <c r="B125" s="43"/>
      <c r="C125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opLeftCell="K3" workbookViewId="0">
      <selection activeCell="W12" sqref="W12:X20"/>
    </sheetView>
  </sheetViews>
  <sheetFormatPr defaultRowHeight="15" x14ac:dyDescent="0.25"/>
  <cols>
    <col min="3" max="3" width="15.5703125" customWidth="1"/>
    <col min="4" max="4" width="23.140625" customWidth="1"/>
    <col min="9" max="9" width="13.7109375" customWidth="1"/>
    <col min="10" max="10" width="33" customWidth="1"/>
    <col min="16" max="16" width="12.140625" customWidth="1"/>
  </cols>
  <sheetData>
    <row r="1" spans="1:24" ht="15.75" thickBot="1" x14ac:dyDescent="0.3">
      <c r="A1" t="s">
        <v>53</v>
      </c>
      <c r="O1" t="s">
        <v>10</v>
      </c>
      <c r="Q1">
        <v>30024</v>
      </c>
      <c r="R1" t="s">
        <v>13</v>
      </c>
    </row>
    <row r="2" spans="1:24" ht="30.75" thickBot="1" x14ac:dyDescent="0.3">
      <c r="B2" s="16" t="s">
        <v>0</v>
      </c>
      <c r="C2" s="13" t="s">
        <v>12</v>
      </c>
      <c r="D2" s="12" t="s">
        <v>11</v>
      </c>
      <c r="F2" s="24"/>
      <c r="G2" s="64" t="s">
        <v>75</v>
      </c>
      <c r="H2" s="64" t="s">
        <v>78</v>
      </c>
      <c r="I2" s="64" t="s">
        <v>76</v>
      </c>
      <c r="J2" s="64" t="s">
        <v>77</v>
      </c>
      <c r="K2" s="24"/>
      <c r="L2" s="24"/>
      <c r="M2" s="24"/>
      <c r="O2">
        <f>(C62-C3)/6</f>
        <v>2986.6453806560003</v>
      </c>
      <c r="Q2" s="3">
        <f t="shared" ref="Q2" si="0">Q1+O$2</f>
        <v>33010.645380656002</v>
      </c>
      <c r="R2">
        <v>4</v>
      </c>
    </row>
    <row r="3" spans="1:24" x14ac:dyDescent="0.25">
      <c r="B3" s="14">
        <v>46146.432399748002</v>
      </c>
      <c r="C3" s="14">
        <v>30024.369716644</v>
      </c>
      <c r="D3" s="40"/>
      <c r="F3" s="10"/>
      <c r="G3" s="10">
        <v>60</v>
      </c>
      <c r="H3" s="9">
        <v>47944.242000580001</v>
      </c>
      <c r="I3" s="10">
        <v>1</v>
      </c>
      <c r="J3" s="11">
        <v>1</v>
      </c>
      <c r="Q3" s="4">
        <f>Q2+O$2</f>
        <v>35997.290761312004</v>
      </c>
      <c r="R3">
        <v>7</v>
      </c>
    </row>
    <row r="4" spans="1:24" x14ac:dyDescent="0.25">
      <c r="B4" s="14">
        <v>42103.109359740003</v>
      </c>
      <c r="C4" s="14">
        <v>30962.498188019999</v>
      </c>
      <c r="D4" s="40"/>
      <c r="F4" s="10"/>
      <c r="G4" s="10">
        <v>59</v>
      </c>
      <c r="H4" s="9">
        <v>47803.978919984002</v>
      </c>
      <c r="I4" s="10">
        <v>2</v>
      </c>
      <c r="J4" s="11">
        <v>0.98299999999999998</v>
      </c>
      <c r="Q4" s="5">
        <f>Q3+O$2</f>
        <v>38983.936141968006</v>
      </c>
      <c r="R4">
        <v>11</v>
      </c>
    </row>
    <row r="5" spans="1:24" x14ac:dyDescent="0.25">
      <c r="B5" s="14">
        <v>45024.418830872004</v>
      </c>
      <c r="C5" s="14">
        <v>32247.499465943998</v>
      </c>
      <c r="D5" s="40"/>
      <c r="F5" s="10"/>
      <c r="G5" s="10">
        <v>58</v>
      </c>
      <c r="H5" s="9">
        <v>46357.11288452</v>
      </c>
      <c r="I5" s="10">
        <v>3</v>
      </c>
      <c r="J5" s="11">
        <v>0.96599999999999997</v>
      </c>
      <c r="Q5" s="6">
        <f>Q4+O$2</f>
        <v>41970.581522624008</v>
      </c>
      <c r="R5">
        <v>13</v>
      </c>
    </row>
    <row r="6" spans="1:24" x14ac:dyDescent="0.25">
      <c r="B6" s="14">
        <v>30024.369716644</v>
      </c>
      <c r="C6" s="65">
        <v>32523.462772368002</v>
      </c>
      <c r="D6" s="40"/>
      <c r="F6" s="10"/>
      <c r="G6" s="10">
        <v>57</v>
      </c>
      <c r="H6" s="9">
        <v>46146.432399748002</v>
      </c>
      <c r="I6" s="10">
        <v>4</v>
      </c>
      <c r="J6" s="11">
        <v>0.94899999999999995</v>
      </c>
      <c r="Q6" s="7">
        <f>Q5+O$2</f>
        <v>44957.22690328001</v>
      </c>
      <c r="R6">
        <v>16</v>
      </c>
    </row>
    <row r="7" spans="1:24" x14ac:dyDescent="0.25">
      <c r="B7" s="14">
        <v>43086.692929268</v>
      </c>
      <c r="C7" s="14">
        <v>33534.062385559999</v>
      </c>
      <c r="D7" s="40"/>
      <c r="F7" s="10"/>
      <c r="G7" s="10">
        <v>56</v>
      </c>
      <c r="H7" s="9">
        <v>45493.427276611998</v>
      </c>
      <c r="I7" s="10">
        <v>5</v>
      </c>
      <c r="J7" s="11">
        <v>0.93200000000000005</v>
      </c>
      <c r="Q7">
        <f>Q6+O$2</f>
        <v>47943.872283936013</v>
      </c>
      <c r="R7">
        <v>9</v>
      </c>
    </row>
    <row r="8" spans="1:24" x14ac:dyDescent="0.25">
      <c r="B8" s="14">
        <v>41995.085239412001</v>
      </c>
      <c r="C8" s="14">
        <v>34277.30989456</v>
      </c>
      <c r="D8" s="40"/>
      <c r="F8" s="10"/>
      <c r="G8" s="10">
        <v>55</v>
      </c>
      <c r="H8" s="9">
        <v>45474.147319791999</v>
      </c>
      <c r="I8" s="10">
        <v>6</v>
      </c>
      <c r="J8" s="11">
        <v>0.91500000000000004</v>
      </c>
      <c r="R8">
        <f>SUM(R2:R7)</f>
        <v>60</v>
      </c>
    </row>
    <row r="9" spans="1:24" x14ac:dyDescent="0.25">
      <c r="B9" s="14">
        <v>35705.377578735999</v>
      </c>
      <c r="C9" s="14">
        <v>34439.355373384002</v>
      </c>
      <c r="D9" s="40"/>
      <c r="F9" s="10"/>
      <c r="G9" s="10">
        <v>54</v>
      </c>
      <c r="H9" s="9">
        <v>45274.58190918</v>
      </c>
      <c r="I9" s="10">
        <v>7</v>
      </c>
      <c r="J9" s="11">
        <v>0.89800000000000002</v>
      </c>
      <c r="K9" s="24"/>
      <c r="L9" s="24"/>
    </row>
    <row r="10" spans="1:24" x14ac:dyDescent="0.25">
      <c r="B10" s="14">
        <v>43077.958106995997</v>
      </c>
      <c r="C10" s="14">
        <v>34888.480186464003</v>
      </c>
      <c r="D10" s="40"/>
      <c r="F10" s="10"/>
      <c r="G10" s="10">
        <v>53</v>
      </c>
      <c r="H10" s="9">
        <v>45233.296394347999</v>
      </c>
      <c r="I10" s="10">
        <v>8</v>
      </c>
      <c r="J10" s="11">
        <v>0.88100000000000001</v>
      </c>
      <c r="K10" s="9"/>
      <c r="L10" s="10"/>
    </row>
    <row r="11" spans="1:24" ht="15.75" thickBot="1" x14ac:dyDescent="0.3">
      <c r="B11" s="14">
        <v>34439.355373384002</v>
      </c>
      <c r="C11" s="14">
        <v>35245.872497559998</v>
      </c>
      <c r="D11" s="40"/>
      <c r="F11" s="10"/>
      <c r="G11" s="10">
        <v>52</v>
      </c>
      <c r="H11" s="9">
        <v>45024.418830872004</v>
      </c>
      <c r="I11" s="10">
        <v>9</v>
      </c>
      <c r="J11" s="11">
        <v>0.86399999999999999</v>
      </c>
      <c r="K11" s="9"/>
      <c r="L11" s="10"/>
    </row>
    <row r="12" spans="1:24" x14ac:dyDescent="0.25">
      <c r="B12" s="14">
        <v>41419.357299804004</v>
      </c>
      <c r="C12" s="14">
        <v>35351.495742796003</v>
      </c>
      <c r="D12" s="40"/>
      <c r="F12" s="10"/>
      <c r="G12" s="10">
        <v>51</v>
      </c>
      <c r="H12" s="9">
        <v>44071.191310884002</v>
      </c>
      <c r="I12" s="10">
        <v>10</v>
      </c>
      <c r="J12" s="11">
        <v>0.84699999999999998</v>
      </c>
      <c r="K12" s="9"/>
      <c r="L12" s="10"/>
      <c r="W12" s="64" t="s">
        <v>79</v>
      </c>
      <c r="X12" s="64" t="s">
        <v>81</v>
      </c>
    </row>
    <row r="13" spans="1:24" x14ac:dyDescent="0.25">
      <c r="B13" s="14">
        <v>43751.528739927999</v>
      </c>
      <c r="C13" s="66">
        <v>35705.377578735999</v>
      </c>
      <c r="D13" s="40"/>
      <c r="F13" s="10"/>
      <c r="G13" s="10">
        <v>50</v>
      </c>
      <c r="H13" s="9">
        <v>43889.228820800003</v>
      </c>
      <c r="I13" s="10">
        <v>11</v>
      </c>
      <c r="J13" s="11">
        <v>0.83</v>
      </c>
      <c r="K13" s="9"/>
      <c r="L13" s="10"/>
      <c r="W13" s="9">
        <v>30024</v>
      </c>
      <c r="X13" s="10">
        <v>0</v>
      </c>
    </row>
    <row r="14" spans="1:24" x14ac:dyDescent="0.25">
      <c r="B14" s="14">
        <v>42424.919128415997</v>
      </c>
      <c r="C14" s="14">
        <v>36262.802600859999</v>
      </c>
      <c r="D14" s="40"/>
      <c r="F14" s="10"/>
      <c r="G14" s="10">
        <v>49</v>
      </c>
      <c r="H14" s="9">
        <v>43799.293518068</v>
      </c>
      <c r="I14" s="10">
        <v>12</v>
      </c>
      <c r="J14" s="11">
        <v>0.81299999999999994</v>
      </c>
      <c r="K14" s="9"/>
      <c r="L14" s="10"/>
      <c r="W14" s="9">
        <v>33010.645380656002</v>
      </c>
      <c r="X14" s="10">
        <v>4</v>
      </c>
    </row>
    <row r="15" spans="1:24" x14ac:dyDescent="0.25">
      <c r="B15" s="14">
        <v>42242.281913756</v>
      </c>
      <c r="C15" s="14">
        <v>36271.038532256003</v>
      </c>
      <c r="D15" s="40"/>
      <c r="F15" s="10"/>
      <c r="G15" s="10">
        <v>48</v>
      </c>
      <c r="H15" s="9">
        <v>43751.528739927999</v>
      </c>
      <c r="I15" s="10">
        <v>13</v>
      </c>
      <c r="J15" s="11">
        <v>0.79600000000000004</v>
      </c>
      <c r="K15" s="9"/>
      <c r="L15" s="10"/>
      <c r="W15" s="9">
        <v>35997.290761312004</v>
      </c>
      <c r="X15" s="10">
        <v>7</v>
      </c>
    </row>
    <row r="16" spans="1:24" x14ac:dyDescent="0.25">
      <c r="B16" s="14">
        <v>42857.283115387996</v>
      </c>
      <c r="C16" s="14">
        <v>36991.985321043998</v>
      </c>
      <c r="D16" s="40"/>
      <c r="F16" s="10"/>
      <c r="G16" s="10">
        <v>47</v>
      </c>
      <c r="H16" s="9">
        <v>43723.636746408003</v>
      </c>
      <c r="I16" s="10">
        <v>14</v>
      </c>
      <c r="J16" s="11">
        <v>0.77900000000000003</v>
      </c>
      <c r="K16" s="10"/>
      <c r="L16" s="10"/>
      <c r="W16" s="9">
        <v>38983.936141968006</v>
      </c>
      <c r="X16" s="10">
        <v>11</v>
      </c>
    </row>
    <row r="17" spans="2:24" x14ac:dyDescent="0.25">
      <c r="B17" s="14">
        <v>35351.495742796003</v>
      </c>
      <c r="C17" s="14">
        <v>37305.903911592002</v>
      </c>
      <c r="D17" s="40"/>
      <c r="F17" s="10"/>
      <c r="G17" s="10">
        <v>46</v>
      </c>
      <c r="H17" s="9">
        <v>43330.173492431997</v>
      </c>
      <c r="I17" s="10">
        <v>15</v>
      </c>
      <c r="J17" s="11">
        <v>0.76200000000000001</v>
      </c>
      <c r="W17" s="9">
        <v>41970.581522624008</v>
      </c>
      <c r="X17" s="10">
        <v>13</v>
      </c>
    </row>
    <row r="18" spans="2:24" x14ac:dyDescent="0.25">
      <c r="B18" s="14">
        <v>45493.427276611998</v>
      </c>
      <c r="C18" s="14">
        <v>37700.585365296</v>
      </c>
      <c r="D18" s="40"/>
      <c r="F18" s="10"/>
      <c r="G18" s="10">
        <v>45</v>
      </c>
      <c r="H18" s="9">
        <v>43086.692929268</v>
      </c>
      <c r="I18" s="10">
        <v>16</v>
      </c>
      <c r="J18" s="11">
        <v>0.745</v>
      </c>
      <c r="W18" s="9">
        <v>44957.22690328001</v>
      </c>
      <c r="X18" s="10">
        <v>16</v>
      </c>
    </row>
    <row r="19" spans="2:24" x14ac:dyDescent="0.25">
      <c r="B19" s="14">
        <v>37305.903911592002</v>
      </c>
      <c r="C19" s="14">
        <v>37795.073986051997</v>
      </c>
      <c r="D19" s="40"/>
      <c r="F19" s="10"/>
      <c r="G19" s="10">
        <v>44</v>
      </c>
      <c r="H19" s="9">
        <v>43077.958106995997</v>
      </c>
      <c r="I19" s="10">
        <v>17</v>
      </c>
      <c r="J19" s="11">
        <v>0.72799999999999998</v>
      </c>
      <c r="W19" s="9">
        <v>47943.872283936013</v>
      </c>
      <c r="X19" s="10">
        <v>8</v>
      </c>
    </row>
    <row r="20" spans="2:24" ht="15.75" thickBot="1" x14ac:dyDescent="0.3">
      <c r="B20" s="14">
        <v>30962.498188019999</v>
      </c>
      <c r="C20" s="14">
        <v>38168.407917024</v>
      </c>
      <c r="D20" s="40"/>
      <c r="F20" s="10"/>
      <c r="G20" s="10">
        <v>43</v>
      </c>
      <c r="H20" s="9">
        <v>42979.026794432</v>
      </c>
      <c r="I20" s="10">
        <v>18</v>
      </c>
      <c r="J20" s="11">
        <v>0.71099999999999997</v>
      </c>
      <c r="W20" s="61" t="s">
        <v>80</v>
      </c>
      <c r="X20" s="61">
        <v>1</v>
      </c>
    </row>
    <row r="21" spans="2:24" x14ac:dyDescent="0.25">
      <c r="B21" s="14">
        <v>47944.242000580001</v>
      </c>
      <c r="C21" s="14">
        <v>38219.729423523997</v>
      </c>
      <c r="D21" s="40"/>
      <c r="F21" s="10"/>
      <c r="G21" s="10">
        <v>42</v>
      </c>
      <c r="H21" s="9">
        <v>42857.283115387996</v>
      </c>
      <c r="I21" s="10">
        <v>19</v>
      </c>
      <c r="J21" s="11">
        <v>0.69399999999999995</v>
      </c>
    </row>
    <row r="22" spans="2:24" x14ac:dyDescent="0.25">
      <c r="B22" s="14">
        <v>39386.981964111998</v>
      </c>
      <c r="C22" s="14">
        <v>38230.865001680002</v>
      </c>
      <c r="D22" s="40"/>
      <c r="F22" s="10"/>
      <c r="G22" s="10">
        <v>41</v>
      </c>
      <c r="H22" s="9">
        <v>42766.183853148003</v>
      </c>
      <c r="I22" s="10">
        <v>20</v>
      </c>
      <c r="J22" s="11">
        <v>0.67700000000000005</v>
      </c>
    </row>
    <row r="23" spans="2:24" x14ac:dyDescent="0.25">
      <c r="B23" s="14">
        <v>39278.227925300002</v>
      </c>
      <c r="C23" s="14">
        <v>38730.056762695996</v>
      </c>
      <c r="D23" s="40"/>
      <c r="F23" s="10"/>
      <c r="G23" s="10">
        <v>40</v>
      </c>
      <c r="H23" s="9">
        <v>42424.919128415997</v>
      </c>
      <c r="I23" s="10">
        <v>21</v>
      </c>
      <c r="J23" s="11">
        <v>0.66100000000000003</v>
      </c>
    </row>
    <row r="24" spans="2:24" x14ac:dyDescent="0.25">
      <c r="B24" s="14">
        <v>46357.11288452</v>
      </c>
      <c r="C24" s="67">
        <v>38875.136256215999</v>
      </c>
      <c r="D24" s="40"/>
      <c r="F24" s="10"/>
      <c r="G24" s="10">
        <v>39</v>
      </c>
      <c r="H24" s="9">
        <v>42242.281913756</v>
      </c>
      <c r="I24" s="10">
        <v>22</v>
      </c>
      <c r="J24" s="11">
        <v>0.64400000000000002</v>
      </c>
    </row>
    <row r="25" spans="2:24" x14ac:dyDescent="0.25">
      <c r="B25" s="14">
        <v>43799.293518068</v>
      </c>
      <c r="C25" s="14">
        <v>39278.227925300002</v>
      </c>
      <c r="D25" s="40"/>
      <c r="F25" s="10"/>
      <c r="G25" s="10">
        <v>38</v>
      </c>
      <c r="H25" s="9">
        <v>42103.109359740003</v>
      </c>
      <c r="I25" s="10">
        <v>23</v>
      </c>
      <c r="J25" s="11">
        <v>0.627</v>
      </c>
    </row>
    <row r="26" spans="2:24" x14ac:dyDescent="0.25">
      <c r="B26" s="14">
        <v>43889.228820800003</v>
      </c>
      <c r="C26" s="14">
        <v>39284.900546072</v>
      </c>
      <c r="D26" s="40"/>
      <c r="F26" s="10"/>
      <c r="G26" s="10">
        <v>37</v>
      </c>
      <c r="H26" s="9">
        <v>42033.765316008001</v>
      </c>
      <c r="I26" s="10">
        <v>24</v>
      </c>
      <c r="J26" s="11">
        <v>0.61</v>
      </c>
    </row>
    <row r="27" spans="2:24" x14ac:dyDescent="0.25">
      <c r="B27" s="14">
        <v>38730.056762695996</v>
      </c>
      <c r="C27" s="14">
        <v>39386.981964111998</v>
      </c>
      <c r="D27" s="40"/>
      <c r="F27" s="10"/>
      <c r="G27" s="10">
        <v>36</v>
      </c>
      <c r="H27" s="9">
        <v>41995.085239412001</v>
      </c>
      <c r="I27" s="10">
        <v>25</v>
      </c>
      <c r="J27" s="11">
        <v>0.59299999999999997</v>
      </c>
    </row>
    <row r="28" spans="2:24" x14ac:dyDescent="0.25">
      <c r="B28" s="14">
        <v>39726.544141767998</v>
      </c>
      <c r="C28" s="14">
        <v>39726.544141767998</v>
      </c>
      <c r="D28" s="40"/>
      <c r="F28" s="10"/>
      <c r="G28" s="10">
        <v>35</v>
      </c>
      <c r="H28" s="9">
        <v>41706.915855407999</v>
      </c>
      <c r="I28" s="10">
        <v>26</v>
      </c>
      <c r="J28" s="11">
        <v>0.57599999999999996</v>
      </c>
    </row>
    <row r="29" spans="2:24" x14ac:dyDescent="0.25">
      <c r="B29" s="14">
        <v>41706.915855407999</v>
      </c>
      <c r="C29" s="14">
        <v>40291.682720183999</v>
      </c>
      <c r="D29" s="40"/>
      <c r="F29" s="10"/>
      <c r="G29" s="10">
        <v>34</v>
      </c>
      <c r="H29" s="9">
        <v>41616.622447968002</v>
      </c>
      <c r="I29" s="10">
        <v>27</v>
      </c>
      <c r="J29" s="11">
        <v>0.55900000000000005</v>
      </c>
    </row>
    <row r="30" spans="2:24" x14ac:dyDescent="0.25">
      <c r="B30" s="14">
        <v>33534.062385559999</v>
      </c>
      <c r="C30" s="14">
        <v>40734.516620636001</v>
      </c>
      <c r="D30" s="40"/>
      <c r="F30" s="10"/>
      <c r="G30" s="10">
        <v>33</v>
      </c>
      <c r="H30" s="9">
        <v>41600.399971008002</v>
      </c>
      <c r="I30" s="10">
        <v>28</v>
      </c>
      <c r="J30" s="11">
        <v>0.54200000000000004</v>
      </c>
    </row>
    <row r="31" spans="2:24" x14ac:dyDescent="0.25">
      <c r="B31" s="14">
        <v>36271.038532256003</v>
      </c>
      <c r="C31" s="14">
        <v>41083.099365235998</v>
      </c>
      <c r="D31" s="40"/>
      <c r="F31" s="10"/>
      <c r="G31" s="10">
        <v>32</v>
      </c>
      <c r="H31" s="9">
        <v>41502.366065980001</v>
      </c>
      <c r="I31" s="10">
        <v>29</v>
      </c>
      <c r="J31" s="11">
        <v>0.52500000000000002</v>
      </c>
    </row>
    <row r="32" spans="2:24" x14ac:dyDescent="0.25">
      <c r="B32" s="14">
        <v>36262.802600859999</v>
      </c>
      <c r="C32" s="14">
        <v>41126.023292539998</v>
      </c>
      <c r="D32" s="40"/>
      <c r="F32" s="10"/>
      <c r="G32" s="10">
        <v>31</v>
      </c>
      <c r="H32" s="9">
        <v>41419.357299804004</v>
      </c>
      <c r="I32" s="10">
        <v>30</v>
      </c>
      <c r="J32" s="11">
        <v>0.50800000000000001</v>
      </c>
    </row>
    <row r="33" spans="2:16" x14ac:dyDescent="0.25">
      <c r="B33" s="14">
        <v>41083.099365235998</v>
      </c>
      <c r="C33" s="14">
        <v>41419.357299804004</v>
      </c>
      <c r="D33" s="40"/>
      <c r="F33" s="10"/>
      <c r="G33" s="10">
        <v>30</v>
      </c>
      <c r="H33" s="9">
        <v>41126.023292539998</v>
      </c>
      <c r="I33" s="10">
        <v>31</v>
      </c>
      <c r="J33" s="11">
        <v>0.49099999999999999</v>
      </c>
    </row>
    <row r="34" spans="2:16" x14ac:dyDescent="0.25">
      <c r="B34" s="14">
        <v>41126.023292539998</v>
      </c>
      <c r="C34" s="14">
        <v>41502.366065980001</v>
      </c>
      <c r="D34" s="40"/>
      <c r="F34" s="10"/>
      <c r="G34" s="10">
        <v>29</v>
      </c>
      <c r="H34" s="9">
        <v>41083.099365235998</v>
      </c>
      <c r="I34" s="10">
        <v>32</v>
      </c>
      <c r="J34" s="11">
        <v>0.47399999999999998</v>
      </c>
    </row>
    <row r="35" spans="2:16" x14ac:dyDescent="0.25">
      <c r="B35" s="14">
        <v>38168.407917024</v>
      </c>
      <c r="C35" s="14">
        <v>41600.399971008002</v>
      </c>
      <c r="D35" s="40"/>
      <c r="F35" s="10"/>
      <c r="G35" s="10">
        <v>28</v>
      </c>
      <c r="H35" s="9">
        <v>40734.516620636001</v>
      </c>
      <c r="I35" s="10">
        <v>33</v>
      </c>
      <c r="J35" s="11">
        <v>0.45700000000000002</v>
      </c>
    </row>
    <row r="36" spans="2:16" x14ac:dyDescent="0.25">
      <c r="B36" s="14">
        <v>41502.366065980001</v>
      </c>
      <c r="C36" s="14">
        <v>41616.622447968002</v>
      </c>
      <c r="D36" s="40"/>
      <c r="F36" s="10"/>
      <c r="G36" s="10">
        <v>27</v>
      </c>
      <c r="H36" s="9">
        <v>40291.682720183999</v>
      </c>
      <c r="I36" s="10">
        <v>34</v>
      </c>
      <c r="J36" s="11">
        <v>0.44</v>
      </c>
    </row>
    <row r="37" spans="2:16" x14ac:dyDescent="0.25">
      <c r="B37" s="14">
        <v>45233.296394347999</v>
      </c>
      <c r="C37" s="68">
        <v>41706.915855407999</v>
      </c>
      <c r="D37" s="40"/>
      <c r="F37" s="10"/>
      <c r="G37" s="10">
        <v>26</v>
      </c>
      <c r="H37" s="9">
        <v>39726.544141767998</v>
      </c>
      <c r="I37" s="10">
        <v>35</v>
      </c>
      <c r="J37" s="11">
        <v>0.42299999999999999</v>
      </c>
    </row>
    <row r="38" spans="2:16" x14ac:dyDescent="0.25">
      <c r="B38" s="14">
        <v>34277.30989456</v>
      </c>
      <c r="C38" s="14">
        <v>41995.085239412001</v>
      </c>
      <c r="D38" s="40"/>
      <c r="F38" s="10"/>
      <c r="G38" s="10">
        <v>25</v>
      </c>
      <c r="H38" s="9">
        <v>39386.981964111998</v>
      </c>
      <c r="I38" s="10">
        <v>36</v>
      </c>
      <c r="J38" s="11">
        <v>0.40600000000000003</v>
      </c>
    </row>
    <row r="39" spans="2:16" x14ac:dyDescent="0.25">
      <c r="B39" s="14">
        <v>34888.480186464003</v>
      </c>
      <c r="C39" s="14">
        <v>42033.765316008001</v>
      </c>
      <c r="D39" s="40"/>
      <c r="F39" s="10"/>
      <c r="G39" s="10">
        <v>24</v>
      </c>
      <c r="H39" s="9">
        <v>39284.900546072</v>
      </c>
      <c r="I39" s="10">
        <v>37</v>
      </c>
      <c r="J39" s="11">
        <v>0.38900000000000001</v>
      </c>
    </row>
    <row r="40" spans="2:16" x14ac:dyDescent="0.25">
      <c r="B40" s="14">
        <v>32247.499465943998</v>
      </c>
      <c r="C40" s="14">
        <v>42103.109359740003</v>
      </c>
      <c r="D40" s="40"/>
      <c r="F40" s="10"/>
      <c r="G40" s="10">
        <v>23</v>
      </c>
      <c r="H40" s="9">
        <v>39278.227925300002</v>
      </c>
      <c r="I40" s="10">
        <v>38</v>
      </c>
      <c r="J40" s="11">
        <v>0.372</v>
      </c>
    </row>
    <row r="41" spans="2:16" x14ac:dyDescent="0.25">
      <c r="B41" s="14">
        <v>42033.765316008001</v>
      </c>
      <c r="C41" s="14">
        <v>42242.281913756</v>
      </c>
      <c r="D41" s="40"/>
      <c r="F41" s="10"/>
      <c r="G41" s="10">
        <v>22</v>
      </c>
      <c r="H41" s="9">
        <v>38875.136256215999</v>
      </c>
      <c r="I41" s="10">
        <v>39</v>
      </c>
      <c r="J41" s="11">
        <v>0.35499999999999998</v>
      </c>
    </row>
    <row r="42" spans="2:16" x14ac:dyDescent="0.25">
      <c r="B42" s="14">
        <v>37700.585365296</v>
      </c>
      <c r="C42" s="14">
        <v>42424.919128415997</v>
      </c>
      <c r="D42" s="40"/>
      <c r="F42" s="10"/>
      <c r="G42" s="10">
        <v>21</v>
      </c>
      <c r="H42" s="9">
        <v>38730.056762695996</v>
      </c>
      <c r="I42" s="10">
        <v>40</v>
      </c>
      <c r="J42" s="11">
        <v>0.33800000000000002</v>
      </c>
      <c r="L42" s="19"/>
      <c r="M42" s="19"/>
      <c r="N42" s="19"/>
      <c r="O42" s="19"/>
      <c r="P42" s="19"/>
    </row>
    <row r="43" spans="2:16" x14ac:dyDescent="0.25">
      <c r="B43" s="14">
        <v>35245.872497559998</v>
      </c>
      <c r="C43" s="14">
        <v>42766.183853148003</v>
      </c>
      <c r="D43" s="40"/>
      <c r="F43" s="10"/>
      <c r="G43" s="10">
        <v>20</v>
      </c>
      <c r="H43" s="9">
        <v>38230.865001680002</v>
      </c>
      <c r="I43" s="10">
        <v>41</v>
      </c>
      <c r="J43" s="11">
        <v>0.32200000000000001</v>
      </c>
      <c r="L43" s="24"/>
      <c r="M43" s="24"/>
      <c r="N43" s="24"/>
      <c r="O43" s="24"/>
      <c r="P43" s="19"/>
    </row>
    <row r="44" spans="2:16" x14ac:dyDescent="0.25">
      <c r="B44" s="14">
        <v>38219.729423523997</v>
      </c>
      <c r="C44" s="14">
        <v>42857.283115387996</v>
      </c>
      <c r="D44" s="40"/>
      <c r="F44" s="10"/>
      <c r="G44" s="10">
        <v>19</v>
      </c>
      <c r="H44" s="9">
        <v>38219.729423523997</v>
      </c>
      <c r="I44" s="10">
        <v>42</v>
      </c>
      <c r="J44" s="11">
        <v>0.30499999999999999</v>
      </c>
      <c r="L44" s="10"/>
      <c r="M44" s="9"/>
      <c r="N44" s="10"/>
      <c r="O44" s="11"/>
      <c r="P44" s="19"/>
    </row>
    <row r="45" spans="2:16" x14ac:dyDescent="0.25">
      <c r="B45" s="14">
        <v>36991.985321043998</v>
      </c>
      <c r="C45" s="14">
        <v>42979.026794432</v>
      </c>
      <c r="D45" s="40"/>
      <c r="F45" s="10"/>
      <c r="G45" s="10">
        <v>18</v>
      </c>
      <c r="H45" s="9">
        <v>38168.407917024</v>
      </c>
      <c r="I45" s="10">
        <v>43</v>
      </c>
      <c r="J45" s="11">
        <v>0.28799999999999998</v>
      </c>
      <c r="L45" s="10"/>
      <c r="M45" s="9"/>
      <c r="N45" s="10"/>
      <c r="O45" s="11"/>
      <c r="P45" s="19"/>
    </row>
    <row r="46" spans="2:16" x14ac:dyDescent="0.25">
      <c r="B46" s="14">
        <v>44071.191310884002</v>
      </c>
      <c r="C46" s="14">
        <v>43077.958106995997</v>
      </c>
      <c r="D46" s="40"/>
      <c r="F46" s="10"/>
      <c r="G46" s="10">
        <v>17</v>
      </c>
      <c r="H46" s="9">
        <v>37795.073986051997</v>
      </c>
      <c r="I46" s="10">
        <v>44</v>
      </c>
      <c r="J46" s="11">
        <v>0.27100000000000002</v>
      </c>
      <c r="L46" s="10"/>
      <c r="M46" s="9"/>
      <c r="N46" s="10"/>
      <c r="O46" s="11"/>
    </row>
    <row r="47" spans="2:16" x14ac:dyDescent="0.25">
      <c r="B47" s="14">
        <v>45474.147319791999</v>
      </c>
      <c r="C47" s="14">
        <v>43086.692929268</v>
      </c>
      <c r="D47" s="40"/>
      <c r="F47" s="10"/>
      <c r="G47" s="10">
        <v>16</v>
      </c>
      <c r="H47" s="9">
        <v>37700.585365296</v>
      </c>
      <c r="I47" s="10">
        <v>45</v>
      </c>
      <c r="J47" s="11">
        <v>0.254</v>
      </c>
      <c r="L47" s="10"/>
      <c r="M47" s="9"/>
      <c r="N47" s="10"/>
      <c r="O47" s="11"/>
    </row>
    <row r="48" spans="2:16" x14ac:dyDescent="0.25">
      <c r="B48" s="14">
        <v>32523.462772368002</v>
      </c>
      <c r="C48" s="14">
        <v>43330.173492431997</v>
      </c>
      <c r="D48" s="40"/>
      <c r="F48" s="10"/>
      <c r="G48" s="10">
        <v>15</v>
      </c>
      <c r="H48" s="9">
        <v>37305.903911592002</v>
      </c>
      <c r="I48" s="10">
        <v>46</v>
      </c>
      <c r="J48" s="11">
        <v>0.23699999999999999</v>
      </c>
      <c r="L48" s="10"/>
      <c r="M48" s="9"/>
      <c r="N48" s="10"/>
      <c r="O48" s="11"/>
    </row>
    <row r="49" spans="2:19" x14ac:dyDescent="0.25">
      <c r="B49" s="14">
        <v>38875.136256215999</v>
      </c>
      <c r="C49" s="14">
        <v>43723.636746408003</v>
      </c>
      <c r="D49" s="40"/>
      <c r="F49" s="10"/>
      <c r="G49" s="10">
        <v>14</v>
      </c>
      <c r="H49" s="9">
        <v>36991.985321043998</v>
      </c>
      <c r="I49" s="10">
        <v>47</v>
      </c>
      <c r="J49" s="11">
        <v>0.22</v>
      </c>
      <c r="L49" s="10"/>
      <c r="M49" s="9"/>
      <c r="N49" s="10"/>
      <c r="O49" s="11"/>
    </row>
    <row r="50" spans="2:19" x14ac:dyDescent="0.25">
      <c r="B50" s="14">
        <v>41600.399971008002</v>
      </c>
      <c r="C50" s="14">
        <v>43751.528739927999</v>
      </c>
      <c r="D50" s="40"/>
      <c r="F50" s="10"/>
      <c r="G50" s="10">
        <v>13</v>
      </c>
      <c r="H50" s="9">
        <v>36271.038532256003</v>
      </c>
      <c r="I50" s="10">
        <v>48</v>
      </c>
      <c r="J50" s="11">
        <v>0.20300000000000001</v>
      </c>
      <c r="L50" s="10"/>
      <c r="M50" s="9"/>
      <c r="N50" s="10"/>
      <c r="O50" s="11"/>
    </row>
    <row r="51" spans="2:19" x14ac:dyDescent="0.25">
      <c r="B51" s="14">
        <v>47803.978919984002</v>
      </c>
      <c r="C51" s="14">
        <v>43799.293518068</v>
      </c>
      <c r="D51" s="40"/>
      <c r="F51" s="10"/>
      <c r="G51" s="10">
        <v>12</v>
      </c>
      <c r="H51" s="9">
        <v>36262.802600859999</v>
      </c>
      <c r="I51" s="10">
        <v>49</v>
      </c>
      <c r="J51" s="11">
        <v>0.186</v>
      </c>
      <c r="L51" s="10"/>
      <c r="M51" s="9"/>
      <c r="N51" s="10"/>
      <c r="O51" s="11"/>
    </row>
    <row r="52" spans="2:19" x14ac:dyDescent="0.25">
      <c r="B52" s="14">
        <v>42766.183853148003</v>
      </c>
      <c r="C52" s="14">
        <v>43889.228820800003</v>
      </c>
      <c r="D52" s="40"/>
      <c r="F52" s="10"/>
      <c r="G52" s="10">
        <v>11</v>
      </c>
      <c r="H52" s="9">
        <v>35705.377578735999</v>
      </c>
      <c r="I52" s="10">
        <v>50</v>
      </c>
      <c r="J52" s="11">
        <v>0.16900000000000001</v>
      </c>
      <c r="L52" s="10"/>
      <c r="M52" s="9"/>
      <c r="N52" s="10"/>
      <c r="O52" s="11"/>
    </row>
    <row r="53" spans="2:19" x14ac:dyDescent="0.25">
      <c r="B53" s="14">
        <v>39284.900546072</v>
      </c>
      <c r="C53" s="69">
        <v>44071.191310884002</v>
      </c>
      <c r="D53" s="40"/>
      <c r="F53" s="10"/>
      <c r="G53" s="10">
        <v>10</v>
      </c>
      <c r="H53" s="9">
        <v>35351.495742796003</v>
      </c>
      <c r="I53" s="10">
        <v>51</v>
      </c>
      <c r="J53" s="11">
        <v>0.152</v>
      </c>
      <c r="L53" s="10"/>
      <c r="M53" s="9"/>
      <c r="N53" s="10"/>
      <c r="O53" s="11"/>
    </row>
    <row r="54" spans="2:19" x14ac:dyDescent="0.25">
      <c r="B54" s="14">
        <v>37795.073986051997</v>
      </c>
      <c r="C54" s="14">
        <v>45024.418830872004</v>
      </c>
      <c r="D54" s="40"/>
      <c r="F54" s="10"/>
      <c r="G54" s="10">
        <v>9</v>
      </c>
      <c r="H54" s="9">
        <v>35245.872497559998</v>
      </c>
      <c r="I54" s="10">
        <v>52</v>
      </c>
      <c r="J54" s="11">
        <v>0.13500000000000001</v>
      </c>
      <c r="L54" s="10"/>
      <c r="M54" s="9"/>
      <c r="N54" s="10"/>
      <c r="O54" s="11"/>
    </row>
    <row r="55" spans="2:19" x14ac:dyDescent="0.25">
      <c r="B55" s="14">
        <v>40291.682720183999</v>
      </c>
      <c r="C55" s="14">
        <v>45233.296394347999</v>
      </c>
      <c r="D55" s="40"/>
      <c r="F55" s="10"/>
      <c r="G55" s="10">
        <v>8</v>
      </c>
      <c r="H55" s="9">
        <v>34888.480186464003</v>
      </c>
      <c r="I55" s="10">
        <v>53</v>
      </c>
      <c r="J55" s="11">
        <v>0.11799999999999999</v>
      </c>
      <c r="L55" s="10"/>
      <c r="M55" s="9"/>
      <c r="N55" s="10"/>
      <c r="O55" s="11"/>
    </row>
    <row r="56" spans="2:19" x14ac:dyDescent="0.25">
      <c r="B56" s="14">
        <v>41616.622447968002</v>
      </c>
      <c r="C56" s="14">
        <v>45274.58190918</v>
      </c>
      <c r="D56" s="40"/>
      <c r="F56" s="10"/>
      <c r="G56" s="10">
        <v>7</v>
      </c>
      <c r="H56" s="9">
        <v>34439.355373384002</v>
      </c>
      <c r="I56" s="10">
        <v>54</v>
      </c>
      <c r="J56" s="11">
        <v>0.10100000000000001</v>
      </c>
      <c r="K56" s="8"/>
      <c r="L56" s="10"/>
      <c r="M56" s="9"/>
      <c r="N56" s="10"/>
      <c r="O56" s="11"/>
    </row>
    <row r="57" spans="2:19" x14ac:dyDescent="0.25">
      <c r="B57" s="14">
        <v>42979.026794432</v>
      </c>
      <c r="C57" s="14">
        <v>45474.147319791999</v>
      </c>
      <c r="D57" s="40"/>
      <c r="F57" s="10"/>
      <c r="G57" s="10">
        <v>6</v>
      </c>
      <c r="H57" s="9">
        <v>34277.30989456</v>
      </c>
      <c r="I57" s="10">
        <v>55</v>
      </c>
      <c r="J57" s="11">
        <v>8.4000000000000005E-2</v>
      </c>
      <c r="K57" s="8"/>
      <c r="L57" s="10"/>
      <c r="M57" s="9"/>
      <c r="N57" s="10"/>
      <c r="O57" s="11"/>
    </row>
    <row r="58" spans="2:19" x14ac:dyDescent="0.25">
      <c r="B58" s="14">
        <v>38230.865001680002</v>
      </c>
      <c r="C58" s="14">
        <v>45493.427276611998</v>
      </c>
      <c r="D58" s="40"/>
      <c r="F58" s="10"/>
      <c r="G58" s="10">
        <v>5</v>
      </c>
      <c r="H58" s="9">
        <v>33534.062385559999</v>
      </c>
      <c r="I58" s="10">
        <v>56</v>
      </c>
      <c r="J58" s="11">
        <v>6.7000000000000004E-2</v>
      </c>
      <c r="K58" s="8"/>
      <c r="L58" s="10"/>
      <c r="M58" s="9"/>
      <c r="N58" s="10"/>
      <c r="O58" s="11"/>
    </row>
    <row r="59" spans="2:19" x14ac:dyDescent="0.25">
      <c r="B59" s="14">
        <v>43723.636746408003</v>
      </c>
      <c r="C59" s="14">
        <v>46146.432399748002</v>
      </c>
      <c r="D59" s="40"/>
      <c r="F59" s="10"/>
      <c r="G59" s="10">
        <v>4</v>
      </c>
      <c r="H59" s="9">
        <v>32523.462772368002</v>
      </c>
      <c r="I59" s="10">
        <v>57</v>
      </c>
      <c r="J59" s="11">
        <v>0.05</v>
      </c>
      <c r="K59" s="8"/>
      <c r="L59" s="10"/>
      <c r="M59" s="9"/>
      <c r="N59" s="10"/>
      <c r="O59" s="11"/>
    </row>
    <row r="60" spans="2:19" x14ac:dyDescent="0.25">
      <c r="B60" s="14">
        <v>43330.173492431997</v>
      </c>
      <c r="C60" s="14">
        <v>46357.11288452</v>
      </c>
      <c r="D60" s="40"/>
      <c r="F60" s="10"/>
      <c r="G60" s="10">
        <v>3</v>
      </c>
      <c r="H60" s="9">
        <v>32247.499465943998</v>
      </c>
      <c r="I60" s="10">
        <v>58</v>
      </c>
      <c r="J60" s="11">
        <v>3.3000000000000002E-2</v>
      </c>
      <c r="K60" s="8"/>
      <c r="L60" s="10"/>
      <c r="M60" s="9"/>
      <c r="N60" s="10"/>
      <c r="O60" s="11"/>
    </row>
    <row r="61" spans="2:19" x14ac:dyDescent="0.25">
      <c r="B61" s="14">
        <v>45274.58190918</v>
      </c>
      <c r="C61" s="14">
        <v>47803.978919984002</v>
      </c>
      <c r="D61" s="40"/>
      <c r="F61" s="10"/>
      <c r="G61" s="10">
        <v>2</v>
      </c>
      <c r="H61" s="9">
        <v>30962.498188019999</v>
      </c>
      <c r="I61" s="10">
        <v>59</v>
      </c>
      <c r="J61" s="11">
        <v>1.6E-2</v>
      </c>
      <c r="K61" s="8"/>
      <c r="L61" s="10"/>
      <c r="M61" s="9"/>
      <c r="N61" s="10"/>
      <c r="O61" s="11"/>
    </row>
    <row r="62" spans="2:19" ht="15.75" thickBot="1" x14ac:dyDescent="0.3">
      <c r="B62" s="15">
        <v>40734.516620636001</v>
      </c>
      <c r="C62" s="15">
        <v>47944.242000580001</v>
      </c>
      <c r="D62" s="46"/>
      <c r="F62" s="10"/>
      <c r="G62" s="61">
        <v>1</v>
      </c>
      <c r="H62" s="62">
        <v>30024.369716644</v>
      </c>
      <c r="I62" s="61">
        <v>60</v>
      </c>
      <c r="J62" s="63">
        <v>0</v>
      </c>
      <c r="K62" s="8"/>
      <c r="L62" s="10"/>
      <c r="M62" s="9"/>
      <c r="N62" s="10"/>
      <c r="O62" s="11"/>
    </row>
    <row r="63" spans="2:19" x14ac:dyDescent="0.25">
      <c r="B63" s="19"/>
      <c r="C63" s="19">
        <f>AVERAGE(C3:C62)</f>
        <v>40256.533390283519</v>
      </c>
      <c r="D63" s="45"/>
      <c r="G63" s="10"/>
      <c r="H63" s="9"/>
      <c r="I63" s="10"/>
      <c r="J63" s="11"/>
      <c r="P63" s="10"/>
      <c r="Q63" s="9"/>
      <c r="R63" s="10"/>
      <c r="S63" s="11"/>
    </row>
    <row r="64" spans="2:19" x14ac:dyDescent="0.25">
      <c r="B64" s="19"/>
      <c r="C64" s="19">
        <f>STDEV(C3:C62)</f>
        <v>4251.3708160826909</v>
      </c>
      <c r="D64" s="45"/>
      <c r="P64" s="10"/>
      <c r="Q64" s="9"/>
      <c r="R64" s="10"/>
      <c r="S64" s="11"/>
    </row>
    <row r="65" spans="16:19" x14ac:dyDescent="0.25">
      <c r="P65" s="10"/>
      <c r="Q65" s="9"/>
      <c r="R65" s="10"/>
      <c r="S65" s="11"/>
    </row>
    <row r="66" spans="16:19" x14ac:dyDescent="0.25">
      <c r="P66" s="10"/>
      <c r="Q66" s="9"/>
      <c r="R66" s="10"/>
      <c r="S66" s="11"/>
    </row>
    <row r="67" spans="16:19" x14ac:dyDescent="0.25">
      <c r="P67" s="10"/>
      <c r="Q67" s="9"/>
      <c r="R67" s="10"/>
      <c r="S67" s="11"/>
    </row>
    <row r="68" spans="16:19" x14ac:dyDescent="0.25">
      <c r="P68" s="10"/>
      <c r="Q68" s="9"/>
      <c r="R68" s="10"/>
      <c r="S68" s="11"/>
    </row>
    <row r="69" spans="16:19" x14ac:dyDescent="0.25">
      <c r="P69" s="10"/>
      <c r="Q69" s="9"/>
      <c r="R69" s="10"/>
      <c r="S69" s="11"/>
    </row>
    <row r="70" spans="16:19" x14ac:dyDescent="0.25">
      <c r="P70" s="10"/>
      <c r="Q70" s="9"/>
      <c r="R70" s="10"/>
      <c r="S70" s="11"/>
    </row>
    <row r="71" spans="16:19" x14ac:dyDescent="0.25">
      <c r="P71" s="10"/>
      <c r="Q71" s="9"/>
      <c r="R71" s="10"/>
      <c r="S71" s="11"/>
    </row>
    <row r="72" spans="16:19" x14ac:dyDescent="0.25">
      <c r="P72" s="10"/>
      <c r="Q72" s="9"/>
      <c r="R72" s="10"/>
      <c r="S72" s="11"/>
    </row>
    <row r="73" spans="16:19" x14ac:dyDescent="0.25">
      <c r="P73" s="10"/>
      <c r="Q73" s="9"/>
      <c r="R73" s="10"/>
      <c r="S73" s="11"/>
    </row>
    <row r="74" spans="16:19" x14ac:dyDescent="0.25">
      <c r="P74" s="10"/>
      <c r="Q74" s="9"/>
      <c r="R74" s="10"/>
      <c r="S74" s="11"/>
    </row>
    <row r="75" spans="16:19" x14ac:dyDescent="0.25">
      <c r="P75" s="10"/>
      <c r="Q75" s="9"/>
      <c r="R75" s="10"/>
      <c r="S75" s="11"/>
    </row>
    <row r="76" spans="16:19" x14ac:dyDescent="0.25">
      <c r="P76" s="10"/>
      <c r="Q76" s="9"/>
      <c r="R76" s="10"/>
      <c r="S76" s="11"/>
    </row>
    <row r="77" spans="16:19" x14ac:dyDescent="0.25">
      <c r="P77" s="10"/>
      <c r="Q77" s="9"/>
      <c r="R77" s="10"/>
      <c r="S77" s="11"/>
    </row>
    <row r="78" spans="16:19" x14ac:dyDescent="0.25">
      <c r="P78" s="10"/>
      <c r="Q78" s="9"/>
      <c r="R78" s="10"/>
      <c r="S78" s="11"/>
    </row>
    <row r="79" spans="16:19" x14ac:dyDescent="0.25">
      <c r="P79" s="10"/>
      <c r="Q79" s="9"/>
      <c r="R79" s="10"/>
      <c r="S79" s="11"/>
    </row>
    <row r="80" spans="16:19" x14ac:dyDescent="0.25">
      <c r="P80" s="10"/>
      <c r="Q80" s="9"/>
      <c r="R80" s="10"/>
      <c r="S80" s="11"/>
    </row>
    <row r="81" spans="16:19" x14ac:dyDescent="0.25">
      <c r="P81" s="10"/>
      <c r="Q81" s="9"/>
      <c r="R81" s="10"/>
      <c r="S81" s="11"/>
    </row>
    <row r="82" spans="16:19" x14ac:dyDescent="0.25">
      <c r="P82" s="10"/>
      <c r="Q82" s="9"/>
      <c r="R82" s="10"/>
      <c r="S82" s="11"/>
    </row>
    <row r="83" spans="16:19" x14ac:dyDescent="0.25">
      <c r="P83" s="10"/>
      <c r="Q83" s="9"/>
      <c r="R83" s="10"/>
      <c r="S83" s="11"/>
    </row>
    <row r="84" spans="16:19" x14ac:dyDescent="0.25">
      <c r="P84" s="10"/>
      <c r="Q84" s="9"/>
      <c r="R84" s="10"/>
      <c r="S84" s="11"/>
    </row>
    <row r="85" spans="16:19" x14ac:dyDescent="0.25">
      <c r="P85" s="10"/>
      <c r="Q85" s="9"/>
      <c r="R85" s="10"/>
      <c r="S85" s="11"/>
    </row>
    <row r="86" spans="16:19" x14ac:dyDescent="0.25">
      <c r="P86" s="10"/>
      <c r="Q86" s="9"/>
      <c r="R86" s="10"/>
      <c r="S86" s="11"/>
    </row>
    <row r="87" spans="16:19" x14ac:dyDescent="0.25">
      <c r="P87" s="10"/>
      <c r="Q87" s="9"/>
      <c r="R87" s="10"/>
      <c r="S87" s="11"/>
    </row>
    <row r="88" spans="16:19" x14ac:dyDescent="0.25">
      <c r="P88" s="10"/>
      <c r="Q88" s="9"/>
      <c r="R88" s="10"/>
      <c r="S88" s="11"/>
    </row>
    <row r="89" spans="16:19" x14ac:dyDescent="0.25">
      <c r="P89" s="10"/>
      <c r="Q89" s="9"/>
      <c r="R89" s="10"/>
      <c r="S89" s="11"/>
    </row>
    <row r="90" spans="16:19" x14ac:dyDescent="0.25">
      <c r="P90" s="10"/>
      <c r="Q90" s="9"/>
      <c r="R90" s="10"/>
      <c r="S90" s="11"/>
    </row>
    <row r="91" spans="16:19" x14ac:dyDescent="0.25">
      <c r="P91" s="10"/>
      <c r="Q91" s="9"/>
      <c r="R91" s="10"/>
      <c r="S91" s="11"/>
    </row>
    <row r="92" spans="16:19" x14ac:dyDescent="0.25">
      <c r="P92" s="10"/>
      <c r="Q92" s="9"/>
      <c r="R92" s="10"/>
      <c r="S92" s="11"/>
    </row>
    <row r="93" spans="16:19" x14ac:dyDescent="0.25">
      <c r="P93" s="10"/>
      <c r="Q93" s="9"/>
      <c r="R93" s="10"/>
      <c r="S93" s="11"/>
    </row>
    <row r="94" spans="16:19" x14ac:dyDescent="0.25">
      <c r="P94" s="10"/>
      <c r="Q94" s="9"/>
      <c r="R94" s="10"/>
      <c r="S94" s="11"/>
    </row>
    <row r="95" spans="16:19" x14ac:dyDescent="0.25">
      <c r="P95" s="10"/>
      <c r="Q95" s="9"/>
      <c r="R95" s="10"/>
      <c r="S95" s="11"/>
    </row>
    <row r="96" spans="16:19" x14ac:dyDescent="0.25">
      <c r="P96" s="10"/>
      <c r="Q96" s="9"/>
      <c r="R96" s="10"/>
      <c r="S96" s="11"/>
    </row>
    <row r="97" spans="16:19" x14ac:dyDescent="0.25">
      <c r="P97" s="10"/>
      <c r="Q97" s="9"/>
      <c r="R97" s="10"/>
      <c r="S97" s="11"/>
    </row>
    <row r="98" spans="16:19" x14ac:dyDescent="0.25">
      <c r="P98" s="10"/>
      <c r="Q98" s="9"/>
      <c r="R98" s="10"/>
      <c r="S98" s="11"/>
    </row>
    <row r="99" spans="16:19" x14ac:dyDescent="0.25">
      <c r="P99" s="10"/>
      <c r="Q99" s="9"/>
      <c r="R99" s="10"/>
      <c r="S99" s="11"/>
    </row>
    <row r="100" spans="16:19" x14ac:dyDescent="0.25">
      <c r="P100" s="10"/>
      <c r="Q100" s="9"/>
      <c r="R100" s="10"/>
      <c r="S100" s="11"/>
    </row>
    <row r="101" spans="16:19" x14ac:dyDescent="0.25">
      <c r="P101" s="10"/>
      <c r="Q101" s="9"/>
      <c r="R101" s="10"/>
      <c r="S101" s="11"/>
    </row>
    <row r="102" spans="16:19" x14ac:dyDescent="0.25">
      <c r="P102" s="10"/>
      <c r="Q102" s="9"/>
      <c r="R102" s="10"/>
      <c r="S102" s="11"/>
    </row>
    <row r="103" spans="16:19" x14ac:dyDescent="0.25">
      <c r="P103" s="10"/>
      <c r="Q103" s="9"/>
      <c r="R103" s="10"/>
      <c r="S103" s="11"/>
    </row>
    <row r="104" spans="16:19" x14ac:dyDescent="0.25">
      <c r="P104" s="19"/>
      <c r="Q104" s="19"/>
      <c r="R104" s="19"/>
      <c r="S104" s="19"/>
    </row>
  </sheetData>
  <sortState ref="W13:W19">
    <sortCondition ref="W13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D3" sqref="D3"/>
    </sheetView>
  </sheetViews>
  <sheetFormatPr defaultRowHeight="15" x14ac:dyDescent="0.25"/>
  <cols>
    <col min="2" max="2" width="12.140625" customWidth="1"/>
    <col min="4" max="4" width="10.85546875" customWidth="1"/>
    <col min="6" max="6" width="13" customWidth="1"/>
    <col min="8" max="8" width="11" customWidth="1"/>
    <col min="11" max="11" width="14" customWidth="1"/>
    <col min="12" max="12" width="13.7109375" customWidth="1"/>
  </cols>
  <sheetData>
    <row r="1" spans="1:12" x14ac:dyDescent="0.25">
      <c r="A1" t="s">
        <v>61</v>
      </c>
    </row>
    <row r="2" spans="1:12" ht="15.75" thickBot="1" x14ac:dyDescent="0.3">
      <c r="C2" t="s">
        <v>14</v>
      </c>
      <c r="D2" t="s">
        <v>15</v>
      </c>
    </row>
    <row r="3" spans="1:12" ht="15.75" thickBot="1" x14ac:dyDescent="0.3">
      <c r="B3" s="25" t="s">
        <v>7</v>
      </c>
      <c r="C3" s="26">
        <v>40256.533390283541</v>
      </c>
      <c r="D3" s="27">
        <v>39207.224069247903</v>
      </c>
    </row>
    <row r="4" spans="1:12" ht="15.75" thickBot="1" x14ac:dyDescent="0.3">
      <c r="B4" s="25" t="s">
        <v>8</v>
      </c>
      <c r="C4" s="26">
        <v>4215.7938657989607</v>
      </c>
      <c r="D4" s="27">
        <v>5070.8521743956262</v>
      </c>
      <c r="F4" s="28" t="s">
        <v>67</v>
      </c>
    </row>
    <row r="5" spans="1:12" ht="15.75" thickBot="1" x14ac:dyDescent="0.3">
      <c r="B5" s="25" t="s">
        <v>16</v>
      </c>
      <c r="C5" s="26">
        <v>60</v>
      </c>
      <c r="D5" s="27">
        <v>118</v>
      </c>
      <c r="F5" s="28" t="s">
        <v>64</v>
      </c>
    </row>
    <row r="7" spans="1:12" ht="15.75" thickBot="1" x14ac:dyDescent="0.3">
      <c r="C7" t="s">
        <v>54</v>
      </c>
      <c r="D7">
        <v>0.05</v>
      </c>
    </row>
    <row r="8" spans="1:12" x14ac:dyDescent="0.25">
      <c r="B8" s="1" t="s">
        <v>14</v>
      </c>
      <c r="C8" s="17"/>
      <c r="D8" s="17"/>
      <c r="E8" s="17"/>
      <c r="F8" s="21"/>
      <c r="H8" s="1" t="s">
        <v>15</v>
      </c>
      <c r="I8" s="17"/>
      <c r="J8" s="17"/>
      <c r="K8" s="17"/>
      <c r="L8" s="21"/>
    </row>
    <row r="9" spans="1:12" ht="30" x14ac:dyDescent="0.25">
      <c r="B9" s="18"/>
      <c r="C9" s="19"/>
      <c r="D9" s="19" t="s">
        <v>49</v>
      </c>
      <c r="E9" s="30" t="s">
        <v>57</v>
      </c>
      <c r="F9" s="22" t="s">
        <v>50</v>
      </c>
      <c r="H9" s="18"/>
      <c r="I9" s="19"/>
      <c r="J9" s="19" t="s">
        <v>26</v>
      </c>
      <c r="K9" s="30" t="s">
        <v>19</v>
      </c>
      <c r="L9" s="22"/>
    </row>
    <row r="10" spans="1:12" x14ac:dyDescent="0.25">
      <c r="B10" s="18"/>
      <c r="C10" s="19"/>
      <c r="D10" s="19">
        <v>0.97499999999999998</v>
      </c>
      <c r="E10" s="47"/>
      <c r="F10" s="39"/>
      <c r="H10" s="18"/>
      <c r="I10" s="19"/>
      <c r="J10" s="19">
        <v>0.97499999999999998</v>
      </c>
      <c r="K10" s="48">
        <f>NORMSINV(J10)</f>
        <v>1.9599639845400536</v>
      </c>
      <c r="L10" s="22" t="s">
        <v>66</v>
      </c>
    </row>
    <row r="11" spans="1:12" x14ac:dyDescent="0.25">
      <c r="B11" s="18"/>
      <c r="C11" s="19"/>
      <c r="D11" s="19"/>
      <c r="F11" s="22"/>
      <c r="H11" s="18"/>
      <c r="I11" s="31"/>
      <c r="J11" s="37">
        <f>0.05</f>
        <v>0.05</v>
      </c>
      <c r="K11" s="48">
        <f>TINV(J11,D5-1)</f>
        <v>1.9804475986834036</v>
      </c>
      <c r="L11" s="22" t="s">
        <v>65</v>
      </c>
    </row>
    <row r="12" spans="1:12" ht="15.75" thickBot="1" x14ac:dyDescent="0.3">
      <c r="B12" s="18" t="s">
        <v>17</v>
      </c>
      <c r="C12" s="48"/>
      <c r="D12" s="19"/>
      <c r="E12" s="19"/>
      <c r="F12" s="22"/>
      <c r="H12" s="18" t="s">
        <v>17</v>
      </c>
      <c r="I12" s="48">
        <f>K10*D4/(D5)^(1/2)</f>
        <v>914.93035699223014</v>
      </c>
      <c r="J12" s="19"/>
      <c r="K12" s="19"/>
      <c r="L12" s="22" t="s">
        <v>66</v>
      </c>
    </row>
    <row r="13" spans="1:12" ht="15.75" thickBot="1" x14ac:dyDescent="0.3">
      <c r="B13" s="18" t="s">
        <v>18</v>
      </c>
      <c r="C13" s="50"/>
      <c r="D13" s="36"/>
      <c r="E13" s="19"/>
      <c r="F13" s="22"/>
      <c r="H13" s="18" t="s">
        <v>18</v>
      </c>
      <c r="I13" s="50">
        <f>D3-I12</f>
        <v>38292.293712255676</v>
      </c>
      <c r="J13" s="36">
        <f>D3+I12</f>
        <v>40122.154426240129</v>
      </c>
      <c r="K13" s="19"/>
      <c r="L13" s="22" t="s">
        <v>66</v>
      </c>
    </row>
    <row r="14" spans="1:12" ht="15.75" thickBot="1" x14ac:dyDescent="0.3">
      <c r="B14" s="2"/>
      <c r="C14" s="20"/>
      <c r="D14" s="20"/>
      <c r="E14" s="20"/>
      <c r="F14" s="23"/>
      <c r="H14" s="18" t="s">
        <v>17</v>
      </c>
      <c r="I14" s="48">
        <f>K11*D4/(D5)^(1/2)</f>
        <v>924.49230840995699</v>
      </c>
      <c r="J14" s="19"/>
      <c r="K14" s="19"/>
      <c r="L14" s="22" t="s">
        <v>65</v>
      </c>
    </row>
    <row r="15" spans="1:12" ht="15.75" thickBot="1" x14ac:dyDescent="0.3">
      <c r="A15" s="29" t="s">
        <v>20</v>
      </c>
      <c r="H15" s="15" t="s">
        <v>18</v>
      </c>
      <c r="I15" s="50">
        <f>D3-I14</f>
        <v>38282.731760837945</v>
      </c>
      <c r="J15" s="50">
        <f>D3+I14</f>
        <v>40131.71637765786</v>
      </c>
      <c r="K15" s="20"/>
      <c r="L15" s="23" t="s">
        <v>65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C8" sqref="C8"/>
    </sheetView>
  </sheetViews>
  <sheetFormatPr defaultRowHeight="15" x14ac:dyDescent="0.25"/>
  <cols>
    <col min="3" max="3" width="15.7109375" customWidth="1"/>
    <col min="4" max="4" width="18.7109375" customWidth="1"/>
    <col min="5" max="5" width="15.7109375" customWidth="1"/>
    <col min="8" max="8" width="19.28515625" customWidth="1"/>
    <col min="10" max="10" width="17" customWidth="1"/>
  </cols>
  <sheetData>
    <row r="1" spans="1:12" x14ac:dyDescent="0.25">
      <c r="A1" s="38" t="s">
        <v>68</v>
      </c>
    </row>
    <row r="2" spans="1:12" ht="15.75" thickBot="1" x14ac:dyDescent="0.3">
      <c r="B2" t="s">
        <v>14</v>
      </c>
      <c r="C2" t="s">
        <v>15</v>
      </c>
    </row>
    <row r="3" spans="1:12" ht="15.75" thickBot="1" x14ac:dyDescent="0.3">
      <c r="A3" s="25" t="s">
        <v>7</v>
      </c>
      <c r="B3" s="26">
        <v>40256.533390283541</v>
      </c>
      <c r="C3" s="27">
        <v>39207.224069247903</v>
      </c>
    </row>
    <row r="4" spans="1:12" ht="15.75" thickBot="1" x14ac:dyDescent="0.3">
      <c r="A4" s="25" t="s">
        <v>8</v>
      </c>
      <c r="B4" s="26">
        <v>4215.7938657989607</v>
      </c>
      <c r="C4" s="27">
        <v>5070.8521743956262</v>
      </c>
    </row>
    <row r="5" spans="1:12" ht="15.75" thickBot="1" x14ac:dyDescent="0.3">
      <c r="A5" s="25" t="s">
        <v>16</v>
      </c>
      <c r="B5" s="26">
        <v>60</v>
      </c>
      <c r="C5" s="27">
        <v>118</v>
      </c>
    </row>
    <row r="6" spans="1:12" ht="15.75" thickBot="1" x14ac:dyDescent="0.3">
      <c r="A6" s="19"/>
      <c r="B6" s="19"/>
      <c r="C6" s="19"/>
    </row>
    <row r="7" spans="1:12" ht="15.75" thickBot="1" x14ac:dyDescent="0.3">
      <c r="A7" s="32" t="s">
        <v>14</v>
      </c>
      <c r="B7" s="17" t="s">
        <v>27</v>
      </c>
      <c r="C7" s="17">
        <v>0.01</v>
      </c>
      <c r="D7" s="17"/>
      <c r="E7" s="17"/>
      <c r="F7" s="17"/>
      <c r="G7" s="17"/>
      <c r="H7" s="17"/>
      <c r="I7" s="17"/>
      <c r="J7" s="17"/>
      <c r="K7" s="17"/>
      <c r="L7" s="21"/>
    </row>
    <row r="8" spans="1:12" x14ac:dyDescent="0.25">
      <c r="A8" s="18"/>
      <c r="B8" s="16" t="s">
        <v>21</v>
      </c>
      <c r="C8" s="51" t="s">
        <v>83</v>
      </c>
      <c r="D8" s="52">
        <v>40000</v>
      </c>
      <c r="E8" s="19"/>
      <c r="F8" s="19"/>
      <c r="G8" s="19"/>
      <c r="H8" s="19"/>
      <c r="I8" s="19"/>
      <c r="J8" s="19"/>
      <c r="K8" s="19"/>
      <c r="L8" s="22"/>
    </row>
    <row r="9" spans="1:12" ht="15.75" thickBot="1" x14ac:dyDescent="0.3">
      <c r="A9" s="18"/>
      <c r="B9" s="15" t="s">
        <v>22</v>
      </c>
      <c r="C9" s="53" t="s">
        <v>82</v>
      </c>
      <c r="D9" s="54">
        <v>40000</v>
      </c>
      <c r="E9" s="19"/>
      <c r="F9" s="19"/>
      <c r="G9" s="19"/>
      <c r="H9" s="19"/>
      <c r="I9" s="19"/>
      <c r="J9" s="19"/>
      <c r="K9" s="19"/>
      <c r="L9" s="22"/>
    </row>
    <row r="10" spans="1:12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2"/>
    </row>
    <row r="11" spans="1:12" x14ac:dyDescent="0.25">
      <c r="A11" s="18"/>
      <c r="B11" s="19" t="s">
        <v>23</v>
      </c>
      <c r="C11" s="19"/>
      <c r="D11" s="19"/>
      <c r="E11" s="19"/>
      <c r="F11" s="19"/>
      <c r="G11" s="19"/>
      <c r="H11" s="19"/>
      <c r="I11" s="19"/>
      <c r="J11" s="19"/>
      <c r="K11" s="19"/>
      <c r="L11" s="22"/>
    </row>
    <row r="12" spans="1:12" x14ac:dyDescent="0.25">
      <c r="A12" s="18"/>
      <c r="B12" s="19" t="s">
        <v>33</v>
      </c>
      <c r="C12" s="31">
        <f>(B3-D8)/(B4/SQRT(B5))</f>
        <v>0.47134636082401909</v>
      </c>
      <c r="D12" s="19"/>
      <c r="E12" s="19"/>
      <c r="F12" s="19"/>
      <c r="G12" s="19"/>
      <c r="H12" s="19"/>
      <c r="I12" s="19"/>
      <c r="J12" s="19"/>
      <c r="K12" s="19"/>
      <c r="L12" s="22"/>
    </row>
    <row r="13" spans="1:12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2"/>
    </row>
    <row r="14" spans="1:12" x14ac:dyDescent="0.25">
      <c r="A14" s="18"/>
      <c r="B14" s="19" t="s">
        <v>25</v>
      </c>
      <c r="C14" s="19"/>
      <c r="D14" s="19" t="s">
        <v>58</v>
      </c>
      <c r="E14" s="19"/>
      <c r="F14" s="19"/>
      <c r="G14" s="19"/>
      <c r="H14" s="19"/>
      <c r="I14" s="19"/>
      <c r="J14" s="19"/>
      <c r="K14" s="19"/>
      <c r="L14" s="22"/>
    </row>
    <row r="15" spans="1:12" x14ac:dyDescent="0.25">
      <c r="A15" s="18"/>
      <c r="B15" s="19" t="s">
        <v>26</v>
      </c>
      <c r="C15" s="19">
        <f>1-C7/2</f>
        <v>0.995</v>
      </c>
      <c r="D15" s="37">
        <f>TINV(C7,B5-1)</f>
        <v>2.6617587521629682</v>
      </c>
      <c r="E15" s="19"/>
      <c r="F15" s="19"/>
      <c r="G15" s="19"/>
      <c r="H15" s="19"/>
      <c r="I15" s="19"/>
      <c r="J15" s="19"/>
      <c r="K15" s="19"/>
      <c r="L15" s="22"/>
    </row>
    <row r="16" spans="1:12" ht="15.75" thickBot="1" x14ac:dyDescent="0.3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2"/>
    </row>
    <row r="17" spans="1:12" ht="15.75" thickBot="1" x14ac:dyDescent="0.3">
      <c r="A17" s="18"/>
      <c r="B17" s="19" t="s">
        <v>29</v>
      </c>
      <c r="C17" s="19"/>
      <c r="D17" s="50"/>
      <c r="E17" s="36"/>
      <c r="F17" s="19"/>
      <c r="G17" s="19"/>
      <c r="H17" s="19"/>
      <c r="I17" s="19"/>
      <c r="J17" s="19"/>
      <c r="K17" s="19"/>
      <c r="L17" s="22"/>
    </row>
    <row r="18" spans="1:12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2"/>
    </row>
    <row r="19" spans="1:12" ht="15.75" thickBot="1" x14ac:dyDescent="0.3">
      <c r="A19" s="34" t="s">
        <v>30</v>
      </c>
      <c r="B19" s="20" t="s">
        <v>69</v>
      </c>
      <c r="C19" s="20"/>
      <c r="D19" s="20"/>
      <c r="E19" s="20"/>
      <c r="F19" s="20"/>
      <c r="G19" s="20"/>
      <c r="H19" s="20"/>
      <c r="I19" s="20"/>
      <c r="J19" s="20"/>
      <c r="K19" s="20"/>
      <c r="L19" s="23"/>
    </row>
    <row r="21" spans="1:12" ht="15.75" thickBot="1" x14ac:dyDescent="0.3"/>
    <row r="22" spans="1:12" ht="15.75" thickBot="1" x14ac:dyDescent="0.3">
      <c r="A22" s="32" t="s">
        <v>15</v>
      </c>
      <c r="B22" s="17" t="s">
        <v>27</v>
      </c>
      <c r="C22" s="17">
        <v>0.05</v>
      </c>
      <c r="D22" s="17"/>
      <c r="E22" s="17"/>
      <c r="F22" s="17"/>
      <c r="G22" s="17"/>
      <c r="H22" s="17"/>
      <c r="I22" s="17"/>
      <c r="J22" s="17"/>
      <c r="K22" s="17"/>
      <c r="L22" s="21"/>
    </row>
    <row r="23" spans="1:12" x14ac:dyDescent="0.25">
      <c r="A23" s="18"/>
      <c r="B23" s="16" t="s">
        <v>21</v>
      </c>
      <c r="C23" s="51"/>
      <c r="D23" s="52"/>
      <c r="E23" s="19"/>
      <c r="F23" s="19"/>
      <c r="G23" s="19"/>
      <c r="H23" s="19"/>
      <c r="I23" s="19"/>
      <c r="J23" s="19"/>
      <c r="K23" s="19"/>
      <c r="L23" s="22"/>
    </row>
    <row r="24" spans="1:12" ht="15.75" thickBot="1" x14ac:dyDescent="0.3">
      <c r="A24" s="18"/>
      <c r="B24" s="15" t="s">
        <v>22</v>
      </c>
      <c r="C24" s="53"/>
      <c r="D24" s="54"/>
      <c r="E24" s="19"/>
      <c r="F24" s="19"/>
      <c r="G24" s="19"/>
      <c r="H24" s="19"/>
      <c r="I24" s="19"/>
      <c r="J24" s="19"/>
      <c r="K24" s="19"/>
      <c r="L24" s="22"/>
    </row>
    <row r="25" spans="1:12" x14ac:dyDescent="0.2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2"/>
    </row>
    <row r="26" spans="1:12" x14ac:dyDescent="0.25">
      <c r="A26" s="18"/>
      <c r="B26" s="19" t="s">
        <v>23</v>
      </c>
      <c r="C26" s="19"/>
      <c r="D26" s="19"/>
      <c r="E26" s="19"/>
      <c r="F26" s="19"/>
      <c r="G26" s="19"/>
      <c r="H26" s="19"/>
      <c r="I26" s="19"/>
      <c r="J26" s="19"/>
      <c r="K26" s="19"/>
      <c r="L26" s="22"/>
    </row>
    <row r="27" spans="1:12" x14ac:dyDescent="0.25">
      <c r="A27" s="18"/>
      <c r="B27" s="19" t="s">
        <v>24</v>
      </c>
      <c r="C27" s="31">
        <f>(C3-D23)/(C4/SQRT(C5))</f>
        <v>83.989722848566942</v>
      </c>
      <c r="D27" s="19"/>
      <c r="E27" s="19"/>
      <c r="F27" s="19"/>
      <c r="G27" s="19"/>
      <c r="H27" s="19"/>
      <c r="I27" s="19"/>
      <c r="J27" s="19"/>
      <c r="K27" s="19"/>
      <c r="L27" s="22"/>
    </row>
    <row r="28" spans="1:12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2"/>
    </row>
    <row r="29" spans="1:12" x14ac:dyDescent="0.25">
      <c r="A29" s="18"/>
      <c r="B29" s="19" t="s">
        <v>25</v>
      </c>
      <c r="C29" s="19"/>
      <c r="D29" s="19" t="s">
        <v>28</v>
      </c>
      <c r="E29" s="19"/>
      <c r="F29" s="19"/>
      <c r="G29" s="19"/>
      <c r="H29" s="19"/>
      <c r="I29" s="19"/>
      <c r="J29" s="19"/>
      <c r="K29" s="19"/>
      <c r="L29" s="22"/>
    </row>
    <row r="30" spans="1:12" x14ac:dyDescent="0.25">
      <c r="A30" s="18"/>
      <c r="C30" s="19"/>
      <c r="D30" s="19"/>
      <c r="E30" s="19"/>
      <c r="F30" s="19"/>
      <c r="G30" s="19"/>
      <c r="H30" s="19"/>
      <c r="I30" s="19"/>
      <c r="J30" s="19"/>
      <c r="K30" s="19"/>
      <c r="L30" s="22"/>
    </row>
    <row r="31" spans="1:12" ht="15.75" thickBot="1" x14ac:dyDescent="0.3">
      <c r="A31" s="18"/>
      <c r="B31" s="19" t="s">
        <v>26</v>
      </c>
      <c r="C31" s="48"/>
      <c r="D31" s="37"/>
      <c r="E31" s="19"/>
      <c r="F31" s="19"/>
      <c r="G31" s="19"/>
      <c r="H31" s="19"/>
      <c r="I31" s="19"/>
      <c r="J31" s="19"/>
      <c r="K31" s="19"/>
      <c r="L31" s="22"/>
    </row>
    <row r="32" spans="1:12" ht="15.75" thickBot="1" x14ac:dyDescent="0.3">
      <c r="A32" s="18"/>
      <c r="B32" s="19" t="s">
        <v>29</v>
      </c>
      <c r="C32" s="19"/>
      <c r="D32" s="56"/>
      <c r="E32" s="55"/>
      <c r="F32" s="19"/>
      <c r="G32" s="19"/>
      <c r="H32" s="19"/>
      <c r="I32" s="19"/>
      <c r="J32" s="19"/>
      <c r="K32" s="19"/>
      <c r="L32" s="22"/>
    </row>
    <row r="33" spans="1:12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2"/>
    </row>
    <row r="34" spans="1:12" x14ac:dyDescent="0.25">
      <c r="A34" s="33" t="s">
        <v>30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2"/>
    </row>
    <row r="35" spans="1:12" x14ac:dyDescent="0.2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2"/>
    </row>
    <row r="36" spans="1:12" x14ac:dyDescent="0.2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2"/>
    </row>
    <row r="37" spans="1:12" ht="15.75" thickBot="1" x14ac:dyDescent="0.3">
      <c r="A37" s="2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3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D17" sqref="D17"/>
    </sheetView>
  </sheetViews>
  <sheetFormatPr defaultRowHeight="15" x14ac:dyDescent="0.25"/>
  <cols>
    <col min="3" max="3" width="12.42578125" customWidth="1"/>
    <col min="5" max="5" width="12.42578125" customWidth="1"/>
    <col min="6" max="6" width="14.85546875" customWidth="1"/>
    <col min="8" max="8" width="16.42578125" customWidth="1"/>
    <col min="10" max="10" width="11.28515625" customWidth="1"/>
  </cols>
  <sheetData>
    <row r="1" spans="1:7" x14ac:dyDescent="0.25">
      <c r="A1" s="38" t="s">
        <v>70</v>
      </c>
    </row>
    <row r="2" spans="1:7" ht="15.75" thickBot="1" x14ac:dyDescent="0.3">
      <c r="C2" t="s">
        <v>14</v>
      </c>
      <c r="D2" t="s">
        <v>15</v>
      </c>
    </row>
    <row r="3" spans="1:7" ht="15.75" thickBot="1" x14ac:dyDescent="0.3">
      <c r="B3" s="25" t="s">
        <v>7</v>
      </c>
      <c r="C3" s="26">
        <v>40256.533390283541</v>
      </c>
      <c r="D3" s="27">
        <v>39207.224069247903</v>
      </c>
    </row>
    <row r="4" spans="1:7" ht="15.75" thickBot="1" x14ac:dyDescent="0.3">
      <c r="B4" s="25" t="s">
        <v>8</v>
      </c>
      <c r="C4" s="26">
        <v>4215.7938657989607</v>
      </c>
      <c r="D4" s="27">
        <v>5070.8521743956262</v>
      </c>
    </row>
    <row r="5" spans="1:7" ht="15.75" thickBot="1" x14ac:dyDescent="0.3">
      <c r="B5" s="25" t="s">
        <v>16</v>
      </c>
      <c r="C5" s="26">
        <v>60</v>
      </c>
      <c r="D5" s="27">
        <v>118</v>
      </c>
    </row>
    <row r="6" spans="1:7" ht="15.75" thickBot="1" x14ac:dyDescent="0.3"/>
    <row r="7" spans="1:7" ht="15.75" thickBot="1" x14ac:dyDescent="0.3">
      <c r="A7" s="1"/>
      <c r="B7" s="17" t="s">
        <v>35</v>
      </c>
      <c r="C7" s="17">
        <v>0.05</v>
      </c>
      <c r="D7" s="17"/>
      <c r="E7" s="17"/>
      <c r="F7" s="17"/>
      <c r="G7" s="21"/>
    </row>
    <row r="8" spans="1:7" x14ac:dyDescent="0.25">
      <c r="A8" s="18"/>
      <c r="B8" s="16" t="s">
        <v>21</v>
      </c>
      <c r="C8" s="57"/>
      <c r="D8" s="52"/>
      <c r="E8" s="19"/>
      <c r="F8" s="19"/>
      <c r="G8" s="22"/>
    </row>
    <row r="9" spans="1:7" ht="15.75" thickBot="1" x14ac:dyDescent="0.3">
      <c r="A9" s="18"/>
      <c r="B9" s="15" t="s">
        <v>22</v>
      </c>
      <c r="C9" s="58"/>
      <c r="D9" s="54"/>
      <c r="E9" s="19"/>
      <c r="F9" s="19"/>
      <c r="G9" s="22"/>
    </row>
    <row r="10" spans="1:7" x14ac:dyDescent="0.25">
      <c r="A10" s="18"/>
      <c r="B10" s="19"/>
      <c r="C10" s="19"/>
      <c r="D10" s="19"/>
      <c r="E10" s="19"/>
      <c r="F10" s="19"/>
      <c r="G10" s="22"/>
    </row>
    <row r="11" spans="1:7" x14ac:dyDescent="0.25">
      <c r="A11" s="18"/>
      <c r="B11" s="19"/>
      <c r="C11" s="19"/>
      <c r="D11" s="19"/>
      <c r="E11" s="19"/>
      <c r="F11" s="19"/>
      <c r="G11" s="22"/>
    </row>
    <row r="12" spans="1:7" x14ac:dyDescent="0.25">
      <c r="A12" s="18"/>
      <c r="B12" s="19" t="s">
        <v>31</v>
      </c>
      <c r="C12" s="19">
        <f>SQRT(((C5-1)*C4^2+(D5-1)*D4^2))</f>
        <v>63695.263127179278</v>
      </c>
      <c r="D12" s="19"/>
      <c r="E12" s="19"/>
      <c r="F12" s="19"/>
      <c r="G12" s="22"/>
    </row>
    <row r="13" spans="1:7" x14ac:dyDescent="0.25">
      <c r="A13" s="18"/>
      <c r="B13" s="19"/>
      <c r="C13" s="19"/>
      <c r="D13" s="19"/>
      <c r="E13" s="19"/>
      <c r="F13" s="19"/>
      <c r="G13" s="22"/>
    </row>
    <row r="14" spans="1:7" x14ac:dyDescent="0.25">
      <c r="A14" s="18" t="s">
        <v>32</v>
      </c>
      <c r="B14" s="19" t="s">
        <v>33</v>
      </c>
      <c r="C14" s="31">
        <f>((C3-D3)/C12)*SQRT((C5*D5*(C5+D5-2))/(C5+D5))</f>
        <v>1.3783495103037069</v>
      </c>
      <c r="D14" s="19"/>
      <c r="E14" s="19"/>
      <c r="F14" s="19"/>
      <c r="G14" s="22"/>
    </row>
    <row r="15" spans="1:7" x14ac:dyDescent="0.25">
      <c r="A15" s="18"/>
      <c r="B15" s="19"/>
      <c r="C15" s="19"/>
      <c r="D15" s="19" t="s">
        <v>51</v>
      </c>
      <c r="E15" s="19"/>
      <c r="F15" s="19"/>
      <c r="G15" s="22"/>
    </row>
    <row r="16" spans="1:7" ht="15.75" thickBot="1" x14ac:dyDescent="0.3">
      <c r="A16" s="18" t="s">
        <v>38</v>
      </c>
      <c r="B16" s="19"/>
      <c r="C16" s="37">
        <v>0.05</v>
      </c>
      <c r="D16" s="19">
        <f>TINV(C16,C5+D5-2)</f>
        <v>1.9735343877061042</v>
      </c>
      <c r="E16" s="19"/>
      <c r="F16" s="19"/>
      <c r="G16" s="22"/>
    </row>
    <row r="17" spans="1:11" ht="15.75" thickBot="1" x14ac:dyDescent="0.3">
      <c r="A17" s="18" t="s">
        <v>36</v>
      </c>
      <c r="B17" s="19"/>
      <c r="C17" s="19"/>
      <c r="D17" s="49"/>
      <c r="E17" s="36"/>
      <c r="F17" s="19"/>
      <c r="G17" s="22"/>
    </row>
    <row r="18" spans="1:11" x14ac:dyDescent="0.25">
      <c r="A18" s="18"/>
      <c r="B18" s="19"/>
      <c r="C18" s="19"/>
      <c r="D18" s="19"/>
      <c r="E18" s="19"/>
      <c r="F18" s="19"/>
      <c r="G18" s="22"/>
    </row>
    <row r="19" spans="1:11" ht="15.75" thickBot="1" x14ac:dyDescent="0.3">
      <c r="A19" s="34" t="s">
        <v>37</v>
      </c>
      <c r="B19" s="20"/>
      <c r="C19" s="20"/>
      <c r="D19" s="20"/>
      <c r="E19" s="20"/>
      <c r="F19" s="20"/>
      <c r="G19" s="23"/>
    </row>
    <row r="23" spans="1:11" x14ac:dyDescent="0.25">
      <c r="D23" s="19"/>
      <c r="E23" s="19"/>
      <c r="F23" s="19"/>
      <c r="G23" s="19"/>
      <c r="H23" s="19"/>
      <c r="I23" s="19"/>
      <c r="J23" s="19"/>
      <c r="K23" s="19"/>
    </row>
    <row r="24" spans="1:11" x14ac:dyDescent="0.25">
      <c r="D24" s="19"/>
      <c r="E24" s="19"/>
      <c r="F24" s="19"/>
      <c r="G24" s="19"/>
      <c r="H24" s="19"/>
      <c r="I24" s="19"/>
      <c r="J24" s="19"/>
      <c r="K24" s="19"/>
    </row>
    <row r="25" spans="1:11" x14ac:dyDescent="0.25">
      <c r="D25" s="19"/>
      <c r="E25" s="19"/>
      <c r="F25" s="19"/>
      <c r="G25" s="19"/>
      <c r="H25" s="19"/>
      <c r="I25" s="19"/>
      <c r="J25" s="19"/>
      <c r="K25" s="19"/>
    </row>
    <row r="26" spans="1:11" x14ac:dyDescent="0.25">
      <c r="D26" s="19"/>
      <c r="E26" s="19"/>
      <c r="F26" s="19"/>
      <c r="G26" s="19"/>
      <c r="H26" s="19"/>
      <c r="I26" s="19"/>
      <c r="J26" s="19"/>
      <c r="K26" s="19"/>
    </row>
    <row r="27" spans="1:11" x14ac:dyDescent="0.25">
      <c r="D27" s="24"/>
      <c r="E27" s="24"/>
      <c r="F27" s="24"/>
      <c r="G27" s="19"/>
      <c r="H27" s="19"/>
      <c r="I27" s="19"/>
      <c r="J27" s="19"/>
      <c r="K27" s="19"/>
    </row>
    <row r="28" spans="1:11" x14ac:dyDescent="0.25">
      <c r="D28" s="10"/>
      <c r="E28" s="10"/>
      <c r="F28" s="10"/>
      <c r="G28" s="19"/>
      <c r="H28" s="19"/>
      <c r="I28" s="19"/>
      <c r="J28" s="19"/>
      <c r="K28" s="19"/>
    </row>
    <row r="29" spans="1:11" x14ac:dyDescent="0.25">
      <c r="D29" s="10"/>
      <c r="E29" s="10"/>
      <c r="F29" s="10"/>
      <c r="G29" s="19"/>
      <c r="H29" s="24"/>
      <c r="I29" s="24"/>
      <c r="J29" s="24"/>
      <c r="K29" s="19"/>
    </row>
    <row r="30" spans="1:11" x14ac:dyDescent="0.25">
      <c r="D30" s="10"/>
      <c r="E30" s="10"/>
      <c r="F30" s="10"/>
      <c r="G30" s="19"/>
      <c r="H30" s="10"/>
      <c r="I30" s="10"/>
      <c r="J30" s="10"/>
      <c r="K30" s="19"/>
    </row>
    <row r="31" spans="1:11" x14ac:dyDescent="0.25">
      <c r="D31" s="10"/>
      <c r="E31" s="10"/>
      <c r="F31" s="10"/>
      <c r="G31" s="19"/>
      <c r="H31" s="10"/>
      <c r="I31" s="10"/>
      <c r="J31" s="10"/>
      <c r="K31" s="19"/>
    </row>
    <row r="32" spans="1:11" x14ac:dyDescent="0.25">
      <c r="D32" s="10"/>
      <c r="E32" s="10"/>
      <c r="F32" s="10"/>
      <c r="G32" s="19"/>
      <c r="H32" s="10"/>
      <c r="I32" s="10"/>
      <c r="J32" s="10"/>
      <c r="K32" s="19"/>
    </row>
    <row r="33" spans="4:11" x14ac:dyDescent="0.25">
      <c r="D33" s="10"/>
      <c r="E33" s="10"/>
      <c r="F33" s="10"/>
      <c r="G33" s="19"/>
      <c r="H33" s="10"/>
      <c r="I33" s="10"/>
      <c r="J33" s="10"/>
      <c r="K33" s="19"/>
    </row>
    <row r="34" spans="4:11" x14ac:dyDescent="0.25">
      <c r="D34" s="10"/>
      <c r="E34" s="10"/>
      <c r="F34" s="10"/>
      <c r="G34" s="19"/>
      <c r="H34" s="10"/>
      <c r="I34" s="10"/>
      <c r="J34" s="10"/>
      <c r="K34" s="19"/>
    </row>
    <row r="35" spans="4:11" x14ac:dyDescent="0.25">
      <c r="D35" s="10"/>
      <c r="E35" s="10"/>
      <c r="F35" s="10"/>
      <c r="G35" s="19"/>
      <c r="H35" s="10"/>
      <c r="I35" s="10"/>
      <c r="J35" s="10"/>
      <c r="K35" s="19"/>
    </row>
    <row r="36" spans="4:11" x14ac:dyDescent="0.25">
      <c r="D36" s="10"/>
      <c r="E36" s="10"/>
      <c r="F36" s="10"/>
      <c r="G36" s="19"/>
      <c r="H36" s="10"/>
      <c r="I36" s="10"/>
      <c r="J36" s="10"/>
      <c r="K36" s="19"/>
    </row>
    <row r="37" spans="4:11" x14ac:dyDescent="0.25">
      <c r="D37" s="10"/>
      <c r="E37" s="10"/>
      <c r="F37" s="10"/>
      <c r="G37" s="19"/>
      <c r="H37" s="10"/>
      <c r="I37" s="10"/>
      <c r="J37" s="10"/>
      <c r="K37" s="19"/>
    </row>
    <row r="38" spans="4:11" x14ac:dyDescent="0.25">
      <c r="D38" s="10"/>
      <c r="E38" s="10"/>
      <c r="F38" s="10"/>
      <c r="G38" s="19"/>
      <c r="H38" s="10"/>
      <c r="I38" s="10"/>
      <c r="J38" s="10"/>
      <c r="K38" s="19"/>
    </row>
    <row r="39" spans="4:11" x14ac:dyDescent="0.25">
      <c r="D39" s="19"/>
      <c r="E39" s="19"/>
      <c r="F39" s="19"/>
      <c r="G39" s="19"/>
      <c r="H39" s="10"/>
      <c r="I39" s="10"/>
      <c r="J39" s="10"/>
      <c r="K39" s="19"/>
    </row>
    <row r="40" spans="4:11" x14ac:dyDescent="0.25">
      <c r="D40" s="19"/>
      <c r="E40" s="19"/>
      <c r="F40" s="19"/>
      <c r="G40" s="19"/>
      <c r="H40" s="19"/>
      <c r="I40" s="19"/>
      <c r="J40" s="19"/>
      <c r="K40" s="19"/>
    </row>
    <row r="41" spans="4:11" x14ac:dyDescent="0.25">
      <c r="D41" s="19"/>
      <c r="E41" s="19"/>
      <c r="F41" s="19"/>
      <c r="G41" s="19"/>
      <c r="H41" s="19"/>
      <c r="I41" s="19"/>
      <c r="J41" s="19"/>
      <c r="K41" s="19"/>
    </row>
    <row r="42" spans="4:11" x14ac:dyDescent="0.25">
      <c r="D42" s="19"/>
      <c r="E42" s="19"/>
      <c r="F42" s="19"/>
      <c r="G42" s="19"/>
      <c r="H42" s="19"/>
      <c r="I42" s="19"/>
      <c r="J42" s="19"/>
      <c r="K42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16" sqref="D16"/>
    </sheetView>
  </sheetViews>
  <sheetFormatPr defaultRowHeight="15" x14ac:dyDescent="0.25"/>
  <cols>
    <col min="5" max="5" width="11.7109375" customWidth="1"/>
  </cols>
  <sheetData>
    <row r="1" spans="1:8" x14ac:dyDescent="0.25">
      <c r="A1" s="38" t="s">
        <v>71</v>
      </c>
    </row>
    <row r="2" spans="1:8" ht="15.75" thickBot="1" x14ac:dyDescent="0.3">
      <c r="C2" t="s">
        <v>14</v>
      </c>
      <c r="D2" t="s">
        <v>15</v>
      </c>
    </row>
    <row r="3" spans="1:8" ht="15.75" thickBot="1" x14ac:dyDescent="0.3">
      <c r="B3" s="25" t="s">
        <v>7</v>
      </c>
      <c r="C3" s="26">
        <v>40256.533390283541</v>
      </c>
      <c r="D3" s="27">
        <v>39207.224069247903</v>
      </c>
    </row>
    <row r="4" spans="1:8" ht="15.75" thickBot="1" x14ac:dyDescent="0.3">
      <c r="B4" s="25" t="s">
        <v>8</v>
      </c>
      <c r="C4" s="26">
        <v>4215.7938657989607</v>
      </c>
      <c r="D4" s="27">
        <v>5070.8521743956262</v>
      </c>
    </row>
    <row r="5" spans="1:8" ht="15.75" thickBot="1" x14ac:dyDescent="0.3">
      <c r="B5" s="25" t="s">
        <v>16</v>
      </c>
      <c r="C5" s="26">
        <v>60</v>
      </c>
      <c r="D5" s="27">
        <v>118</v>
      </c>
    </row>
    <row r="6" spans="1:8" ht="15.75" thickBot="1" x14ac:dyDescent="0.3"/>
    <row r="7" spans="1:8" ht="15.75" thickBot="1" x14ac:dyDescent="0.3">
      <c r="A7" s="1"/>
      <c r="B7" s="17" t="s">
        <v>35</v>
      </c>
      <c r="C7" s="17">
        <v>0.05</v>
      </c>
      <c r="D7" s="17"/>
      <c r="E7" s="17"/>
      <c r="F7" s="17"/>
      <c r="G7" s="17"/>
      <c r="H7" s="21"/>
    </row>
    <row r="8" spans="1:8" x14ac:dyDescent="0.25">
      <c r="A8" s="18"/>
      <c r="B8" s="1" t="s">
        <v>21</v>
      </c>
      <c r="C8" s="51"/>
      <c r="D8" s="52"/>
      <c r="E8" s="19"/>
      <c r="F8" s="19"/>
      <c r="G8" s="19"/>
      <c r="H8" s="22"/>
    </row>
    <row r="9" spans="1:8" ht="15.75" thickBot="1" x14ac:dyDescent="0.3">
      <c r="A9" s="18"/>
      <c r="B9" s="2" t="s">
        <v>22</v>
      </c>
      <c r="C9" s="53"/>
      <c r="D9" s="54"/>
      <c r="E9" s="19"/>
      <c r="F9" s="19"/>
      <c r="G9" s="19"/>
      <c r="H9" s="22"/>
    </row>
    <row r="10" spans="1:8" x14ac:dyDescent="0.25">
      <c r="A10" s="18"/>
      <c r="B10" s="19"/>
      <c r="C10" s="19"/>
      <c r="D10" s="19"/>
      <c r="E10" s="19"/>
      <c r="F10" s="19"/>
      <c r="G10" s="19"/>
      <c r="H10" s="22"/>
    </row>
    <row r="11" spans="1:8" x14ac:dyDescent="0.25">
      <c r="A11" s="18"/>
      <c r="B11" s="19"/>
      <c r="C11" s="19"/>
      <c r="D11" s="19"/>
      <c r="E11" s="19"/>
      <c r="F11" s="19"/>
      <c r="G11" s="19"/>
      <c r="H11" s="22"/>
    </row>
    <row r="12" spans="1:8" x14ac:dyDescent="0.25">
      <c r="A12" s="18"/>
      <c r="B12" s="19" t="s">
        <v>31</v>
      </c>
      <c r="C12" s="19">
        <f>SQRT(((C5-1)*C4^2+(D5-1)*D4^2)/(C5+D5-2))</f>
        <v>4801.211107177568</v>
      </c>
      <c r="D12" s="19"/>
      <c r="E12" s="19"/>
      <c r="F12" s="19"/>
      <c r="G12" s="19"/>
      <c r="H12" s="22"/>
    </row>
    <row r="13" spans="1:8" x14ac:dyDescent="0.25">
      <c r="A13" s="18"/>
      <c r="B13" s="19"/>
      <c r="C13" s="19"/>
      <c r="D13" s="19"/>
      <c r="E13" s="19"/>
      <c r="F13" s="19"/>
      <c r="G13" s="19"/>
      <c r="H13" s="22"/>
    </row>
    <row r="14" spans="1:8" x14ac:dyDescent="0.25">
      <c r="A14" s="18" t="s">
        <v>32</v>
      </c>
      <c r="B14" s="19" t="s">
        <v>33</v>
      </c>
      <c r="C14" s="31">
        <f>(C3-D3)/(C12*SQRT(1/C5+1/D5))</f>
        <v>1.3783495103037067</v>
      </c>
      <c r="D14" s="19"/>
      <c r="E14" s="19"/>
      <c r="F14" s="19"/>
      <c r="G14" s="19"/>
      <c r="H14" s="22"/>
    </row>
    <row r="15" spans="1:8" x14ac:dyDescent="0.25">
      <c r="A15" s="18"/>
      <c r="B15" s="19"/>
      <c r="C15" s="19"/>
      <c r="D15" s="19" t="s">
        <v>51</v>
      </c>
      <c r="E15" s="19"/>
      <c r="F15" s="19"/>
      <c r="G15" s="19"/>
      <c r="H15" s="22"/>
    </row>
    <row r="16" spans="1:8" ht="15.75" thickBot="1" x14ac:dyDescent="0.3">
      <c r="A16" s="18" t="s">
        <v>38</v>
      </c>
      <c r="B16" s="19"/>
      <c r="C16" s="37">
        <v>0.1</v>
      </c>
      <c r="D16" s="48"/>
      <c r="E16" s="19"/>
      <c r="F16" s="19"/>
      <c r="G16" s="41"/>
      <c r="H16" s="59"/>
    </row>
    <row r="17" spans="1:8" ht="15.75" thickBot="1" x14ac:dyDescent="0.3">
      <c r="A17" s="18" t="s">
        <v>36</v>
      </c>
      <c r="B17" s="19"/>
      <c r="C17" s="19"/>
      <c r="D17" s="35"/>
      <c r="E17" s="36"/>
      <c r="F17" s="19"/>
      <c r="G17" s="19"/>
      <c r="H17" s="22"/>
    </row>
    <row r="18" spans="1:8" x14ac:dyDescent="0.25">
      <c r="A18" s="18"/>
      <c r="B18" s="19"/>
      <c r="C18" s="19"/>
      <c r="D18" s="19"/>
      <c r="E18" s="19"/>
      <c r="F18" s="19"/>
      <c r="G18" s="19"/>
      <c r="H18" s="22"/>
    </row>
    <row r="19" spans="1:8" ht="15.75" thickBot="1" x14ac:dyDescent="0.3">
      <c r="A19" s="34" t="s">
        <v>37</v>
      </c>
      <c r="B19" s="20"/>
      <c r="C19" s="20"/>
      <c r="D19" s="20"/>
      <c r="E19" s="20"/>
      <c r="F19" s="20"/>
      <c r="G19" s="20"/>
      <c r="H19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1" sqref="C11"/>
    </sheetView>
  </sheetViews>
  <sheetFormatPr defaultRowHeight="15" x14ac:dyDescent="0.25"/>
  <cols>
    <col min="2" max="2" width="15.5703125" customWidth="1"/>
    <col min="3" max="3" width="10.28515625" customWidth="1"/>
    <col min="6" max="6" width="16.7109375" customWidth="1"/>
  </cols>
  <sheetData>
    <row r="1" spans="1:6" x14ac:dyDescent="0.25">
      <c r="A1" s="38" t="s">
        <v>40</v>
      </c>
    </row>
    <row r="2" spans="1:6" ht="15.75" thickBot="1" x14ac:dyDescent="0.3">
      <c r="B2" t="s">
        <v>14</v>
      </c>
      <c r="C2" t="s">
        <v>15</v>
      </c>
    </row>
    <row r="3" spans="1:6" ht="15.75" thickBot="1" x14ac:dyDescent="0.3">
      <c r="A3" s="25" t="s">
        <v>7</v>
      </c>
      <c r="B3" s="26">
        <v>40256.533390283541</v>
      </c>
      <c r="C3" s="27">
        <v>39207.224069247903</v>
      </c>
    </row>
    <row r="4" spans="1:6" ht="15.75" thickBot="1" x14ac:dyDescent="0.3">
      <c r="A4" s="25" t="s">
        <v>8</v>
      </c>
      <c r="B4" s="26">
        <v>4215.7938657989607</v>
      </c>
      <c r="C4" s="27">
        <v>5070.8521743956262</v>
      </c>
    </row>
    <row r="5" spans="1:6" ht="15.75" thickBot="1" x14ac:dyDescent="0.3">
      <c r="A5" s="25" t="s">
        <v>16</v>
      </c>
      <c r="B5" s="26">
        <v>60</v>
      </c>
      <c r="C5" s="27">
        <v>118</v>
      </c>
    </row>
    <row r="7" spans="1:6" ht="15.75" thickBot="1" x14ac:dyDescent="0.3">
      <c r="A7" t="s">
        <v>35</v>
      </c>
      <c r="B7">
        <v>0.05</v>
      </c>
    </row>
    <row r="8" spans="1:6" x14ac:dyDescent="0.25">
      <c r="A8" s="1" t="s">
        <v>21</v>
      </c>
      <c r="B8" s="51"/>
      <c r="C8" s="52"/>
      <c r="D8" s="17"/>
      <c r="E8" s="17"/>
      <c r="F8" s="21"/>
    </row>
    <row r="9" spans="1:6" ht="15.75" thickBot="1" x14ac:dyDescent="0.3">
      <c r="A9" s="2" t="s">
        <v>22</v>
      </c>
      <c r="B9" s="53"/>
      <c r="C9" s="54"/>
      <c r="D9" s="19"/>
      <c r="E9" s="19"/>
      <c r="F9" s="22"/>
    </row>
    <row r="10" spans="1:6" x14ac:dyDescent="0.25">
      <c r="A10" s="18"/>
      <c r="B10" s="19"/>
      <c r="C10" s="19"/>
      <c r="D10" s="19"/>
      <c r="E10" s="19"/>
      <c r="F10" s="22"/>
    </row>
    <row r="11" spans="1:6" x14ac:dyDescent="0.25">
      <c r="A11" s="18" t="s">
        <v>41</v>
      </c>
      <c r="B11" s="19" t="s">
        <v>42</v>
      </c>
      <c r="C11" s="47"/>
      <c r="D11" s="19"/>
      <c r="E11" s="19"/>
      <c r="F11" s="22" t="s">
        <v>47</v>
      </c>
    </row>
    <row r="12" spans="1:6" x14ac:dyDescent="0.25">
      <c r="A12" s="18"/>
      <c r="B12" s="19"/>
      <c r="C12" s="19" t="s">
        <v>46</v>
      </c>
      <c r="D12" s="19"/>
      <c r="E12" s="19"/>
      <c r="F12" s="22" t="s">
        <v>48</v>
      </c>
    </row>
    <row r="13" spans="1:6" ht="15.75" thickBot="1" x14ac:dyDescent="0.3">
      <c r="A13" s="18" t="s">
        <v>34</v>
      </c>
      <c r="B13" s="19"/>
      <c r="C13" s="48"/>
      <c r="D13" s="19"/>
      <c r="E13" s="19"/>
      <c r="F13" s="22"/>
    </row>
    <row r="14" spans="1:6" ht="15.75" thickBot="1" x14ac:dyDescent="0.3">
      <c r="A14" s="18" t="s">
        <v>36</v>
      </c>
      <c r="B14" s="19"/>
      <c r="C14" s="60"/>
      <c r="D14" s="36"/>
      <c r="E14" s="19"/>
      <c r="F14" s="22"/>
    </row>
    <row r="15" spans="1:6" x14ac:dyDescent="0.25">
      <c r="A15" s="18"/>
      <c r="B15" s="19"/>
      <c r="C15" s="19"/>
      <c r="D15" s="19"/>
      <c r="E15" s="19"/>
      <c r="F15" s="22"/>
    </row>
    <row r="16" spans="1:6" x14ac:dyDescent="0.25">
      <c r="A16" s="33" t="s">
        <v>37</v>
      </c>
      <c r="B16" s="19" t="s">
        <v>72</v>
      </c>
      <c r="C16" s="19"/>
      <c r="D16" s="19"/>
      <c r="E16" s="19"/>
      <c r="F16" s="22"/>
    </row>
    <row r="17" spans="1:6" ht="15.75" thickBot="1" x14ac:dyDescent="0.3">
      <c r="A17" s="2"/>
      <c r="B17" s="20"/>
      <c r="C17" s="20"/>
      <c r="D17" s="20"/>
      <c r="E17" s="20"/>
      <c r="F17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A2" workbookViewId="0">
      <selection activeCell="E3" sqref="E3:K16"/>
    </sheetView>
  </sheetViews>
  <sheetFormatPr defaultRowHeight="15" x14ac:dyDescent="0.25"/>
  <cols>
    <col min="5" max="5" width="27.28515625" bestFit="1" customWidth="1"/>
    <col min="6" max="6" width="12" bestFit="1" customWidth="1"/>
    <col min="14" max="14" width="10.5703125" customWidth="1"/>
  </cols>
  <sheetData>
    <row r="1" spans="1:14" x14ac:dyDescent="0.25">
      <c r="A1" s="38" t="s">
        <v>44</v>
      </c>
    </row>
    <row r="2" spans="1:14" x14ac:dyDescent="0.25">
      <c r="A2" t="s">
        <v>0</v>
      </c>
      <c r="B2" t="s">
        <v>63</v>
      </c>
    </row>
    <row r="3" spans="1:14" x14ac:dyDescent="0.25">
      <c r="A3">
        <v>46146.432399748002</v>
      </c>
      <c r="B3">
        <v>46141.512768749999</v>
      </c>
      <c r="D3" s="19"/>
      <c r="E3" t="s">
        <v>84</v>
      </c>
    </row>
    <row r="4" spans="1:14" x14ac:dyDescent="0.25">
      <c r="A4">
        <v>42103.109359740003</v>
      </c>
      <c r="B4">
        <v>39634.780798574997</v>
      </c>
      <c r="D4" s="19"/>
      <c r="L4" s="41"/>
      <c r="M4" s="41"/>
      <c r="N4" s="41"/>
    </row>
    <row r="5" spans="1:14" ht="15.75" thickBot="1" x14ac:dyDescent="0.3">
      <c r="A5">
        <v>45024.418830872004</v>
      </c>
      <c r="B5">
        <v>43708.83655521</v>
      </c>
      <c r="D5" s="19"/>
      <c r="E5" t="s">
        <v>85</v>
      </c>
      <c r="L5" s="41"/>
      <c r="M5" s="41"/>
      <c r="N5" s="41"/>
    </row>
    <row r="6" spans="1:14" x14ac:dyDescent="0.25">
      <c r="A6">
        <v>30024.369716644</v>
      </c>
      <c r="B6">
        <v>29844.759218970001</v>
      </c>
      <c r="D6" s="24"/>
      <c r="E6" s="64" t="s">
        <v>86</v>
      </c>
      <c r="F6" s="64" t="s">
        <v>87</v>
      </c>
      <c r="G6" s="64" t="s">
        <v>88</v>
      </c>
      <c r="H6" s="64" t="s">
        <v>89</v>
      </c>
      <c r="I6" s="64" t="s">
        <v>90</v>
      </c>
      <c r="L6" s="41"/>
      <c r="M6" s="41"/>
      <c r="N6" s="41"/>
    </row>
    <row r="7" spans="1:14" x14ac:dyDescent="0.25">
      <c r="A7">
        <v>43086.692929268</v>
      </c>
      <c r="B7">
        <v>44885.723610530003</v>
      </c>
      <c r="D7" s="10"/>
      <c r="E7" s="10" t="s">
        <v>0</v>
      </c>
      <c r="F7" s="10">
        <v>60</v>
      </c>
      <c r="G7" s="10">
        <v>2415392.0034170123</v>
      </c>
      <c r="H7" s="10">
        <v>40256.533390283541</v>
      </c>
      <c r="I7" s="10">
        <v>18074153.815838572</v>
      </c>
      <c r="L7" s="41"/>
      <c r="M7" s="41"/>
      <c r="N7" s="41"/>
    </row>
    <row r="8" spans="1:14" ht="15.75" thickBot="1" x14ac:dyDescent="0.3">
      <c r="A8">
        <v>41995.085239412001</v>
      </c>
      <c r="B8">
        <v>46018.274265195003</v>
      </c>
      <c r="D8" s="10"/>
      <c r="E8" s="61" t="s">
        <v>63</v>
      </c>
      <c r="F8" s="61">
        <v>118</v>
      </c>
      <c r="G8" s="61">
        <v>4626452.4401712529</v>
      </c>
      <c r="H8" s="61">
        <v>39207.224069247903</v>
      </c>
      <c r="I8" s="61">
        <v>25933315.635893993</v>
      </c>
      <c r="L8" s="41"/>
      <c r="M8" s="41"/>
      <c r="N8" s="41"/>
    </row>
    <row r="9" spans="1:14" x14ac:dyDescent="0.25">
      <c r="A9">
        <v>35705.377578735999</v>
      </c>
      <c r="B9">
        <v>33656.402167984998</v>
      </c>
      <c r="D9" s="19"/>
      <c r="L9" s="41"/>
      <c r="M9" s="41"/>
      <c r="N9" s="41"/>
    </row>
    <row r="10" spans="1:14" x14ac:dyDescent="0.25">
      <c r="A10">
        <v>43077.958106995997</v>
      </c>
      <c r="B10">
        <v>48635.938351720004</v>
      </c>
      <c r="D10" s="19"/>
      <c r="L10" s="41"/>
      <c r="M10" s="41"/>
      <c r="N10" s="41"/>
    </row>
    <row r="11" spans="1:14" ht="15.75" thickBot="1" x14ac:dyDescent="0.3">
      <c r="A11">
        <v>34439.355373384002</v>
      </c>
      <c r="B11">
        <v>31818.119178609999</v>
      </c>
      <c r="D11" s="19"/>
      <c r="E11" t="s">
        <v>91</v>
      </c>
      <c r="L11" s="41"/>
      <c r="M11" s="41"/>
      <c r="N11" s="41"/>
    </row>
    <row r="12" spans="1:14" x14ac:dyDescent="0.25">
      <c r="A12">
        <v>41419.357299804004</v>
      </c>
      <c r="B12">
        <v>41727.297742365001</v>
      </c>
      <c r="D12" s="24"/>
      <c r="E12" s="64" t="s">
        <v>92</v>
      </c>
      <c r="F12" s="64" t="s">
        <v>93</v>
      </c>
      <c r="G12" s="64" t="s">
        <v>94</v>
      </c>
      <c r="H12" s="64" t="s">
        <v>95</v>
      </c>
      <c r="I12" s="64" t="s">
        <v>96</v>
      </c>
      <c r="J12" s="64" t="s">
        <v>97</v>
      </c>
      <c r="K12" s="64" t="s">
        <v>98</v>
      </c>
      <c r="L12" s="41"/>
      <c r="M12" s="41"/>
      <c r="N12" s="41"/>
    </row>
    <row r="13" spans="1:14" x14ac:dyDescent="0.25">
      <c r="A13">
        <v>43751.528739927999</v>
      </c>
      <c r="B13">
        <v>44083.170482379996</v>
      </c>
      <c r="D13" s="10"/>
      <c r="E13" s="10" t="s">
        <v>99</v>
      </c>
      <c r="F13" s="10">
        <v>43794575.070688725</v>
      </c>
      <c r="G13" s="10">
        <v>1</v>
      </c>
      <c r="H13" s="10">
        <v>43794575.070688725</v>
      </c>
      <c r="I13" s="10">
        <v>1.8796995453852012</v>
      </c>
      <c r="J13" s="10">
        <v>0.17211400754897324</v>
      </c>
      <c r="K13" s="10">
        <v>3.8948379794585137</v>
      </c>
      <c r="L13" s="41"/>
      <c r="M13" s="41"/>
      <c r="N13" s="41"/>
    </row>
    <row r="14" spans="1:14" x14ac:dyDescent="0.25">
      <c r="A14">
        <v>42424.919128415997</v>
      </c>
      <c r="B14">
        <v>38562.411728195002</v>
      </c>
      <c r="D14" s="10"/>
      <c r="E14" s="10" t="s">
        <v>100</v>
      </c>
      <c r="F14" s="10">
        <v>4100573004.5339079</v>
      </c>
      <c r="G14" s="10">
        <v>176</v>
      </c>
      <c r="H14" s="10">
        <v>23298710.253033567</v>
      </c>
      <c r="I14" s="10"/>
      <c r="J14" s="10"/>
      <c r="K14" s="10"/>
      <c r="L14" s="41"/>
      <c r="M14" s="41"/>
      <c r="N14" s="41"/>
    </row>
    <row r="15" spans="1:14" x14ac:dyDescent="0.25">
      <c r="A15">
        <v>42242.281913756</v>
      </c>
      <c r="B15">
        <v>49738.691978939998</v>
      </c>
      <c r="D15" s="10"/>
      <c r="E15" s="10"/>
      <c r="F15" s="10"/>
      <c r="G15" s="10"/>
      <c r="H15" s="10"/>
      <c r="I15" s="10"/>
      <c r="J15" s="10"/>
      <c r="K15" s="10"/>
      <c r="L15" s="41"/>
      <c r="M15" s="41"/>
      <c r="N15" s="41"/>
    </row>
    <row r="16" spans="1:14" ht="15.75" thickBot="1" x14ac:dyDescent="0.3">
      <c r="A16">
        <v>42857.283115387996</v>
      </c>
      <c r="B16">
        <v>42888.232083499999</v>
      </c>
      <c r="D16" s="10"/>
      <c r="E16" s="61" t="s">
        <v>101</v>
      </c>
      <c r="F16" s="61">
        <v>4144367579.6045966</v>
      </c>
      <c r="G16" s="61">
        <v>177</v>
      </c>
      <c r="H16" s="61"/>
      <c r="I16" s="61"/>
      <c r="J16" s="61"/>
      <c r="K16" s="61"/>
      <c r="L16" s="41"/>
      <c r="M16" s="41"/>
      <c r="N16" s="41"/>
    </row>
    <row r="17" spans="1:14" x14ac:dyDescent="0.25">
      <c r="A17">
        <v>35351.495742796003</v>
      </c>
      <c r="B17">
        <v>31118.320815030002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x14ac:dyDescent="0.25">
      <c r="A18">
        <v>45493.427276611998</v>
      </c>
      <c r="B18">
        <v>40863.958914745002</v>
      </c>
      <c r="D18" s="41"/>
      <c r="E18" s="42" t="s">
        <v>30</v>
      </c>
      <c r="F18" s="41"/>
      <c r="G18" s="41"/>
      <c r="H18" s="41"/>
      <c r="I18" s="41"/>
      <c r="J18" s="41"/>
      <c r="K18" s="41"/>
      <c r="L18" s="41"/>
      <c r="M18" s="41"/>
      <c r="N18" s="41"/>
    </row>
    <row r="19" spans="1:14" x14ac:dyDescent="0.25">
      <c r="A19">
        <v>37305.903911592002</v>
      </c>
      <c r="B19">
        <v>36344.844054920002</v>
      </c>
      <c r="D19" s="42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x14ac:dyDescent="0.25">
      <c r="A20">
        <v>30962.498188019999</v>
      </c>
      <c r="B20">
        <v>36249.357159494997</v>
      </c>
    </row>
    <row r="21" spans="1:14" x14ac:dyDescent="0.25">
      <c r="A21">
        <v>47944.242000580001</v>
      </c>
      <c r="B21">
        <v>45334.069514700001</v>
      </c>
    </row>
    <row r="22" spans="1:14" x14ac:dyDescent="0.25">
      <c r="A22">
        <v>39386.981964111998</v>
      </c>
      <c r="B22">
        <v>38673.427958804998</v>
      </c>
    </row>
    <row r="23" spans="1:14" x14ac:dyDescent="0.25">
      <c r="A23">
        <v>39278.227925300002</v>
      </c>
      <c r="B23">
        <v>36522.639341330003</v>
      </c>
    </row>
    <row r="24" spans="1:14" x14ac:dyDescent="0.25">
      <c r="A24">
        <v>46357.11288452</v>
      </c>
      <c r="B24">
        <v>43022.14789552</v>
      </c>
    </row>
    <row r="25" spans="1:14" x14ac:dyDescent="0.25">
      <c r="A25">
        <v>43799.293518068</v>
      </c>
      <c r="B25">
        <v>42314.597554574997</v>
      </c>
    </row>
    <row r="26" spans="1:14" x14ac:dyDescent="0.25">
      <c r="A26">
        <v>43889.228820800003</v>
      </c>
      <c r="B26">
        <v>39534.957182124999</v>
      </c>
    </row>
    <row r="27" spans="1:14" x14ac:dyDescent="0.25">
      <c r="A27">
        <v>38730.056762695996</v>
      </c>
      <c r="B27">
        <v>35852.167078345003</v>
      </c>
    </row>
    <row r="28" spans="1:14" x14ac:dyDescent="0.25">
      <c r="A28">
        <v>39726.544141767998</v>
      </c>
      <c r="B28">
        <v>33016.920286300003</v>
      </c>
    </row>
    <row r="29" spans="1:14" x14ac:dyDescent="0.25">
      <c r="A29">
        <v>41706.915855407999</v>
      </c>
      <c r="B29">
        <v>40884.867412450003</v>
      </c>
    </row>
    <row r="30" spans="1:14" x14ac:dyDescent="0.25">
      <c r="A30">
        <v>33534.062385559999</v>
      </c>
      <c r="B30">
        <v>35135.635200789999</v>
      </c>
    </row>
    <row r="31" spans="1:14" x14ac:dyDescent="0.25">
      <c r="A31">
        <v>36271.038532256003</v>
      </c>
      <c r="B31">
        <v>37697.735453955</v>
      </c>
    </row>
    <row r="32" spans="1:14" x14ac:dyDescent="0.25">
      <c r="A32">
        <v>36262.802600859999</v>
      </c>
      <c r="B32">
        <v>29734.390596220001</v>
      </c>
    </row>
    <row r="33" spans="1:2" x14ac:dyDescent="0.25">
      <c r="A33">
        <v>41083.099365235998</v>
      </c>
      <c r="B33">
        <v>35714.651434735002</v>
      </c>
    </row>
    <row r="34" spans="1:2" x14ac:dyDescent="0.25">
      <c r="A34">
        <v>41126.023292539998</v>
      </c>
      <c r="B34">
        <v>38969.334070830002</v>
      </c>
    </row>
    <row r="35" spans="1:2" x14ac:dyDescent="0.25">
      <c r="A35">
        <v>38168.407917024</v>
      </c>
      <c r="B35">
        <v>35976.542551589999</v>
      </c>
    </row>
    <row r="36" spans="1:2" x14ac:dyDescent="0.25">
      <c r="A36">
        <v>41502.366065980001</v>
      </c>
      <c r="B36">
        <v>38427.376473839999</v>
      </c>
    </row>
    <row r="37" spans="1:2" x14ac:dyDescent="0.25">
      <c r="A37">
        <v>45233.296394347999</v>
      </c>
      <c r="B37">
        <v>41089.674747240002</v>
      </c>
    </row>
    <row r="38" spans="1:2" x14ac:dyDescent="0.25">
      <c r="A38">
        <v>34277.30989456</v>
      </c>
      <c r="B38">
        <v>38302.923937965003</v>
      </c>
    </row>
    <row r="39" spans="1:2" x14ac:dyDescent="0.25">
      <c r="A39">
        <v>34888.480186464003</v>
      </c>
      <c r="B39">
        <v>43337.385233289999</v>
      </c>
    </row>
    <row r="40" spans="1:2" x14ac:dyDescent="0.25">
      <c r="A40">
        <v>32247.499465943998</v>
      </c>
      <c r="B40">
        <v>35028.562559589998</v>
      </c>
    </row>
    <row r="41" spans="1:2" x14ac:dyDescent="0.25">
      <c r="A41">
        <v>42033.765316008001</v>
      </c>
      <c r="B41">
        <v>42538.470257834997</v>
      </c>
    </row>
    <row r="42" spans="1:2" x14ac:dyDescent="0.25">
      <c r="A42">
        <v>37700.585365296</v>
      </c>
      <c r="B42">
        <v>33830.961503159997</v>
      </c>
    </row>
    <row r="43" spans="1:2" x14ac:dyDescent="0.25">
      <c r="A43">
        <v>35245.872497559998</v>
      </c>
      <c r="B43">
        <v>29617.574818829999</v>
      </c>
    </row>
    <row r="44" spans="1:2" x14ac:dyDescent="0.25">
      <c r="A44">
        <v>38219.729423523997</v>
      </c>
      <c r="B44">
        <v>34954.073398424996</v>
      </c>
    </row>
    <row r="45" spans="1:2" x14ac:dyDescent="0.25">
      <c r="A45">
        <v>36991.985321043998</v>
      </c>
      <c r="B45">
        <v>38563.27579159</v>
      </c>
    </row>
    <row r="46" spans="1:2" x14ac:dyDescent="0.25">
      <c r="A46">
        <v>44071.191310884002</v>
      </c>
      <c r="B46">
        <v>44166.844757965002</v>
      </c>
    </row>
    <row r="47" spans="1:2" x14ac:dyDescent="0.25">
      <c r="A47">
        <v>45474.147319791999</v>
      </c>
      <c r="B47">
        <v>43605.40441748</v>
      </c>
    </row>
    <row r="48" spans="1:2" x14ac:dyDescent="0.25">
      <c r="A48">
        <v>32523.462772368002</v>
      </c>
      <c r="B48">
        <v>41293.003082019997</v>
      </c>
    </row>
    <row r="49" spans="1:2" x14ac:dyDescent="0.25">
      <c r="A49">
        <v>38875.136256215999</v>
      </c>
      <c r="B49">
        <v>42564.559754654998</v>
      </c>
    </row>
    <row r="50" spans="1:2" x14ac:dyDescent="0.25">
      <c r="A50">
        <v>41600.399971008002</v>
      </c>
      <c r="B50">
        <v>47132.936144469997</v>
      </c>
    </row>
    <row r="51" spans="1:2" x14ac:dyDescent="0.25">
      <c r="A51">
        <v>47803.978919984002</v>
      </c>
      <c r="B51">
        <v>41199.384411209998</v>
      </c>
    </row>
    <row r="52" spans="1:2" x14ac:dyDescent="0.25">
      <c r="A52">
        <v>42766.183853148003</v>
      </c>
      <c r="B52">
        <v>36387.407023450003</v>
      </c>
    </row>
    <row r="53" spans="1:2" x14ac:dyDescent="0.25">
      <c r="A53">
        <v>39284.900546072</v>
      </c>
      <c r="B53">
        <v>43654.42667768</v>
      </c>
    </row>
    <row r="54" spans="1:2" x14ac:dyDescent="0.25">
      <c r="A54">
        <v>37795.073986051997</v>
      </c>
      <c r="B54">
        <v>37468.985361575003</v>
      </c>
    </row>
    <row r="55" spans="1:2" x14ac:dyDescent="0.25">
      <c r="A55">
        <v>40291.682720183999</v>
      </c>
      <c r="B55">
        <v>35732.107001785</v>
      </c>
    </row>
    <row r="56" spans="1:2" x14ac:dyDescent="0.25">
      <c r="A56">
        <v>41616.622447968002</v>
      </c>
      <c r="B56">
        <v>41161.489192289999</v>
      </c>
    </row>
    <row r="57" spans="1:2" x14ac:dyDescent="0.25">
      <c r="A57">
        <v>42979.026794432</v>
      </c>
      <c r="B57">
        <v>40565.374160635001</v>
      </c>
    </row>
    <row r="58" spans="1:2" x14ac:dyDescent="0.25">
      <c r="A58">
        <v>38230.865001680002</v>
      </c>
      <c r="B58">
        <v>36591.042718575001</v>
      </c>
    </row>
    <row r="59" spans="1:2" x14ac:dyDescent="0.25">
      <c r="A59">
        <v>43723.636746408003</v>
      </c>
      <c r="B59">
        <v>41026.951595699997</v>
      </c>
    </row>
    <row r="60" spans="1:2" x14ac:dyDescent="0.25">
      <c r="A60">
        <v>43330.173492431997</v>
      </c>
      <c r="B60">
        <v>42739.211212144997</v>
      </c>
    </row>
    <row r="61" spans="1:2" x14ac:dyDescent="0.25">
      <c r="A61">
        <v>45274.58190918</v>
      </c>
      <c r="B61">
        <v>42558.062987534999</v>
      </c>
    </row>
    <row r="62" spans="1:2" x14ac:dyDescent="0.25">
      <c r="A62">
        <v>40734.516620636001</v>
      </c>
      <c r="B62">
        <v>49925.876687739998</v>
      </c>
    </row>
    <row r="63" spans="1:2" x14ac:dyDescent="0.25">
      <c r="B63">
        <v>33126.806477240003</v>
      </c>
    </row>
    <row r="64" spans="1:2" x14ac:dyDescent="0.25">
      <c r="B64">
        <v>42502.112473335001</v>
      </c>
    </row>
    <row r="65" spans="2:2" x14ac:dyDescent="0.25">
      <c r="B65">
        <v>34983.930055044999</v>
      </c>
    </row>
    <row r="66" spans="2:2" x14ac:dyDescent="0.25">
      <c r="B66">
        <v>42359.672483955001</v>
      </c>
    </row>
    <row r="67" spans="2:2" x14ac:dyDescent="0.25">
      <c r="B67">
        <v>38539.361373040003</v>
      </c>
    </row>
    <row r="68" spans="2:2" x14ac:dyDescent="0.25">
      <c r="B68">
        <v>32727.07760502</v>
      </c>
    </row>
    <row r="69" spans="2:2" x14ac:dyDescent="0.25">
      <c r="B69">
        <v>41333.674731350002</v>
      </c>
    </row>
    <row r="70" spans="2:2" x14ac:dyDescent="0.25">
      <c r="B70">
        <v>48383.979871795003</v>
      </c>
    </row>
    <row r="71" spans="2:2" x14ac:dyDescent="0.25">
      <c r="B71">
        <v>35870.485004369999</v>
      </c>
    </row>
    <row r="72" spans="2:2" x14ac:dyDescent="0.25">
      <c r="B72">
        <v>42936.528764570001</v>
      </c>
    </row>
    <row r="73" spans="2:2" x14ac:dyDescent="0.25">
      <c r="B73">
        <v>39925.200583639999</v>
      </c>
    </row>
    <row r="74" spans="2:2" x14ac:dyDescent="0.25">
      <c r="B74">
        <v>36645.186320184999</v>
      </c>
    </row>
    <row r="75" spans="2:2" x14ac:dyDescent="0.25">
      <c r="B75">
        <v>42082.200762710003</v>
      </c>
    </row>
    <row r="76" spans="2:2" x14ac:dyDescent="0.25">
      <c r="B76">
        <v>34389.28866649</v>
      </c>
    </row>
    <row r="77" spans="2:2" x14ac:dyDescent="0.25">
      <c r="B77">
        <v>40508.383129460002</v>
      </c>
    </row>
    <row r="78" spans="2:2" x14ac:dyDescent="0.25">
      <c r="B78">
        <v>41085.146233644999</v>
      </c>
    </row>
    <row r="79" spans="2:2" x14ac:dyDescent="0.25">
      <c r="B79">
        <v>41006.205248539998</v>
      </c>
    </row>
    <row r="80" spans="2:2" x14ac:dyDescent="0.25">
      <c r="B80">
        <v>37864.20011338</v>
      </c>
    </row>
    <row r="81" spans="2:2" x14ac:dyDescent="0.25">
      <c r="B81">
        <v>41527.538461329998</v>
      </c>
    </row>
    <row r="82" spans="2:2" x14ac:dyDescent="0.25">
      <c r="B82">
        <v>35797.684046989998</v>
      </c>
    </row>
    <row r="83" spans="2:2" x14ac:dyDescent="0.25">
      <c r="B83">
        <v>36719.715446545</v>
      </c>
    </row>
    <row r="84" spans="2:2" x14ac:dyDescent="0.25">
      <c r="B84">
        <v>30473.992527654998</v>
      </c>
    </row>
    <row r="85" spans="2:2" x14ac:dyDescent="0.25">
      <c r="B85">
        <v>43739.728649254997</v>
      </c>
    </row>
    <row r="86" spans="2:2" x14ac:dyDescent="0.25">
      <c r="B86">
        <v>40560.864010354999</v>
      </c>
    </row>
    <row r="87" spans="2:2" x14ac:dyDescent="0.25">
      <c r="B87">
        <v>40056.210623984996</v>
      </c>
    </row>
    <row r="88" spans="2:2" x14ac:dyDescent="0.25">
      <c r="B88">
        <v>40168.188888769997</v>
      </c>
    </row>
    <row r="89" spans="2:2" x14ac:dyDescent="0.25">
      <c r="B89">
        <v>42556.24461573</v>
      </c>
    </row>
    <row r="90" spans="2:2" x14ac:dyDescent="0.25">
      <c r="B90">
        <v>33672.29399228</v>
      </c>
    </row>
    <row r="91" spans="2:2" x14ac:dyDescent="0.25">
      <c r="B91">
        <v>48786.207360704997</v>
      </c>
    </row>
    <row r="92" spans="2:2" x14ac:dyDescent="0.25">
      <c r="B92">
        <v>38876.759000459999</v>
      </c>
    </row>
    <row r="93" spans="2:2" x14ac:dyDescent="0.25">
      <c r="B93">
        <v>36372.963349325</v>
      </c>
    </row>
    <row r="94" spans="2:2" x14ac:dyDescent="0.25">
      <c r="B94">
        <v>51802.646253045001</v>
      </c>
    </row>
    <row r="95" spans="2:2" x14ac:dyDescent="0.25">
      <c r="B95">
        <v>36891.417530755003</v>
      </c>
    </row>
    <row r="96" spans="2:2" x14ac:dyDescent="0.25">
      <c r="B96">
        <v>37221.31958417</v>
      </c>
    </row>
    <row r="97" spans="2:2" x14ac:dyDescent="0.25">
      <c r="B97">
        <v>33160.781508025</v>
      </c>
    </row>
    <row r="98" spans="2:2" x14ac:dyDescent="0.25">
      <c r="B98">
        <v>39745.95584866</v>
      </c>
    </row>
    <row r="99" spans="2:2" x14ac:dyDescent="0.25">
      <c r="B99">
        <v>38259.888257430001</v>
      </c>
    </row>
    <row r="100" spans="2:2" x14ac:dyDescent="0.25">
      <c r="B100">
        <v>50504.768601634998</v>
      </c>
    </row>
    <row r="101" spans="2:2" x14ac:dyDescent="0.25">
      <c r="B101">
        <v>43174.854288579998</v>
      </c>
    </row>
    <row r="102" spans="2:2" x14ac:dyDescent="0.25">
      <c r="B102">
        <v>38554.265414879999</v>
      </c>
    </row>
    <row r="103" spans="2:2" x14ac:dyDescent="0.25">
      <c r="B103">
        <v>37253.564964775003</v>
      </c>
    </row>
    <row r="104" spans="2:2" x14ac:dyDescent="0.25">
      <c r="B104">
        <v>33369.065428069996</v>
      </c>
    </row>
    <row r="105" spans="2:2" x14ac:dyDescent="0.25">
      <c r="B105">
        <v>35899.031076624997</v>
      </c>
    </row>
    <row r="106" spans="2:2" x14ac:dyDescent="0.25">
      <c r="B106">
        <v>34604.045899839999</v>
      </c>
    </row>
    <row r="107" spans="2:2" x14ac:dyDescent="0.25">
      <c r="B107">
        <v>38125.778331144997</v>
      </c>
    </row>
    <row r="108" spans="2:2" x14ac:dyDescent="0.25">
      <c r="B108">
        <v>23204.372735044999</v>
      </c>
    </row>
    <row r="109" spans="2:2" x14ac:dyDescent="0.25">
      <c r="B109">
        <v>45418.209829655003</v>
      </c>
    </row>
    <row r="110" spans="2:2" x14ac:dyDescent="0.25">
      <c r="B110">
        <v>35698.303031759999</v>
      </c>
    </row>
    <row r="111" spans="2:2" x14ac:dyDescent="0.25">
      <c r="B111">
        <v>46856.542825030003</v>
      </c>
    </row>
    <row r="112" spans="2:2" x14ac:dyDescent="0.25">
      <c r="B112">
        <v>32556.42969895</v>
      </c>
    </row>
    <row r="113" spans="2:2" x14ac:dyDescent="0.25">
      <c r="B113">
        <v>40453.520440995002</v>
      </c>
    </row>
    <row r="114" spans="2:2" x14ac:dyDescent="0.25">
      <c r="B114">
        <v>39905.701385225002</v>
      </c>
    </row>
    <row r="115" spans="2:2" x14ac:dyDescent="0.25">
      <c r="B115">
        <v>31219.755356019999</v>
      </c>
    </row>
    <row r="116" spans="2:2" x14ac:dyDescent="0.25">
      <c r="B116">
        <v>43415.100603614999</v>
      </c>
    </row>
    <row r="117" spans="2:2" x14ac:dyDescent="0.25">
      <c r="B117">
        <v>33943.023019455002</v>
      </c>
    </row>
    <row r="118" spans="2:2" x14ac:dyDescent="0.25">
      <c r="B118">
        <v>45382.790931365002</v>
      </c>
    </row>
    <row r="119" spans="2:2" x14ac:dyDescent="0.25">
      <c r="B119">
        <v>29961.695354849999</v>
      </c>
    </row>
    <row r="120" spans="2:2" x14ac:dyDescent="0.25">
      <c r="B120">
        <v>36523.71978444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Leírás</vt:lpstr>
      <vt:lpstr>Adatok</vt:lpstr>
      <vt:lpstr>Normalitás vizgálat</vt:lpstr>
      <vt:lpstr>Konfidencia_int</vt:lpstr>
      <vt:lpstr>c_Hip</vt:lpstr>
      <vt:lpstr>d_Hip</vt:lpstr>
      <vt:lpstr>e_Hip</vt:lpstr>
      <vt:lpstr>f_Hip</vt:lpstr>
      <vt:lpstr>g_hip</vt:lpstr>
    </vt:vector>
  </TitlesOfParts>
  <Company>AVF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</dc:creator>
  <cp:lastModifiedBy>admin</cp:lastModifiedBy>
  <dcterms:created xsi:type="dcterms:W3CDTF">2014-09-13T18:16:34Z</dcterms:created>
  <dcterms:modified xsi:type="dcterms:W3CDTF">2015-10-01T14:34:27Z</dcterms:modified>
</cp:coreProperties>
</file>